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13125" activeTab="0"/>
  </bookViews>
  <sheets>
    <sheet name="Инвертор 48В" sheetId="1" r:id="rId1"/>
    <sheet name="Инвертор 24В" sheetId="2" r:id="rId2"/>
  </sheets>
  <definedNames/>
  <calcPr fullCalcOnLoad="1"/>
</workbook>
</file>

<file path=xl/comments1.xml><?xml version="1.0" encoding="utf-8"?>
<comments xmlns="http://schemas.openxmlformats.org/spreadsheetml/2006/main">
  <authors>
    <author>abolshakov</author>
  </authors>
  <commentList>
    <comment ref="E3" authorId="0">
      <text>
        <r>
          <rPr>
            <b/>
            <sz val="8"/>
            <rFont val="Tahoma"/>
            <family val="0"/>
          </rPr>
          <t>valleywinds.ru:</t>
        </r>
        <r>
          <rPr>
            <sz val="8"/>
            <rFont val="Tahoma"/>
            <family val="0"/>
          </rPr>
          <t xml:space="preserve">
номинальное время разряда</t>
        </r>
      </text>
    </comment>
    <comment ref="F3" authorId="0">
      <text>
        <r>
          <rPr>
            <b/>
            <sz val="8"/>
            <rFont val="Tahoma"/>
            <family val="0"/>
          </rPr>
          <t>valleywinds.ru:</t>
        </r>
        <r>
          <rPr>
            <sz val="8"/>
            <rFont val="Tahoma"/>
            <family val="0"/>
          </rPr>
          <t xml:space="preserve">
произвольное время разряда из таблицы "Длительность разряда от тока" документации</t>
        </r>
      </text>
    </comment>
  </commentList>
</comments>
</file>

<file path=xl/comments2.xml><?xml version="1.0" encoding="utf-8"?>
<comments xmlns="http://schemas.openxmlformats.org/spreadsheetml/2006/main">
  <authors>
    <author>abolshakov</author>
  </authors>
  <commentList>
    <comment ref="E3" authorId="0">
      <text>
        <r>
          <rPr>
            <b/>
            <sz val="8"/>
            <rFont val="Tahoma"/>
            <family val="0"/>
          </rPr>
          <t>valleywinds.ru:</t>
        </r>
        <r>
          <rPr>
            <sz val="8"/>
            <rFont val="Tahoma"/>
            <family val="0"/>
          </rPr>
          <t xml:space="preserve">
номинальное время разряда</t>
        </r>
      </text>
    </comment>
    <comment ref="F3" authorId="0">
      <text>
        <r>
          <rPr>
            <b/>
            <sz val="8"/>
            <rFont val="Tahoma"/>
            <family val="0"/>
          </rPr>
          <t>valleywinds.ru:</t>
        </r>
        <r>
          <rPr>
            <sz val="8"/>
            <rFont val="Tahoma"/>
            <family val="0"/>
          </rPr>
          <t xml:space="preserve">
произвольное время разряда из таблицы "Длительность разряда от тока" документации</t>
        </r>
      </text>
    </comment>
  </commentList>
</comments>
</file>

<file path=xl/sharedStrings.xml><?xml version="1.0" encoding="utf-8"?>
<sst xmlns="http://schemas.openxmlformats.org/spreadsheetml/2006/main" count="216" uniqueCount="66">
  <si>
    <t>В=</t>
  </si>
  <si>
    <t>шт.</t>
  </si>
  <si>
    <t>ч</t>
  </si>
  <si>
    <t>А</t>
  </si>
  <si>
    <t>А-ч</t>
  </si>
  <si>
    <t>кВА</t>
  </si>
  <si>
    <t xml:space="preserve">кВА-ч </t>
  </si>
  <si>
    <t>кВА-ч</t>
  </si>
  <si>
    <t>Расчетное время автономии Т</t>
  </si>
  <si>
    <t>Номинальное напряжение 1-го аккумулятора (В=)</t>
  </si>
  <si>
    <t>час</t>
  </si>
  <si>
    <t>n</t>
  </si>
  <si>
    <t>минут</t>
  </si>
  <si>
    <r>
      <t>I</t>
    </r>
    <r>
      <rPr>
        <b/>
        <sz val="8"/>
        <rFont val="Arial Cyr"/>
        <family val="0"/>
      </rPr>
      <t>1</t>
    </r>
  </si>
  <si>
    <r>
      <t>I</t>
    </r>
    <r>
      <rPr>
        <b/>
        <sz val="8"/>
        <rFont val="Arial Cyr"/>
        <family val="0"/>
      </rPr>
      <t>2</t>
    </r>
  </si>
  <si>
    <r>
      <t>Т</t>
    </r>
    <r>
      <rPr>
        <b/>
        <sz val="8"/>
        <rFont val="Arial Cyr"/>
        <family val="0"/>
      </rPr>
      <t>1</t>
    </r>
  </si>
  <si>
    <r>
      <t>Т</t>
    </r>
    <r>
      <rPr>
        <b/>
        <sz val="8"/>
        <rFont val="Arial Cyr"/>
        <family val="0"/>
      </rPr>
      <t>2</t>
    </r>
  </si>
  <si>
    <r>
      <t>C</t>
    </r>
    <r>
      <rPr>
        <vertAlign val="subscript"/>
        <sz val="10"/>
        <rFont val="Arial Cyr"/>
        <family val="0"/>
      </rPr>
      <t>p</t>
    </r>
    <r>
      <rPr>
        <sz val="10"/>
        <rFont val="Arial Cyr"/>
        <family val="0"/>
      </rPr>
      <t xml:space="preserve"> = I</t>
    </r>
    <r>
      <rPr>
        <vertAlign val="superscript"/>
        <sz val="10"/>
        <rFont val="Arial Cyr"/>
        <family val="0"/>
      </rPr>
      <t>n</t>
    </r>
    <r>
      <rPr>
        <sz val="10"/>
        <rFont val="Arial Cyr"/>
        <family val="0"/>
      </rPr>
      <t xml:space="preserve"> * T</t>
    </r>
  </si>
  <si>
    <r>
      <t>n = log(T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/T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)/log(I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/I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</si>
  <si>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r>
      <t>C</t>
    </r>
    <r>
      <rPr>
        <b/>
        <vertAlign val="subscript"/>
        <sz val="10"/>
        <rFont val="Arial Cyr"/>
        <family val="0"/>
      </rPr>
      <t>p</t>
    </r>
  </si>
  <si>
    <t>Вес 1-го аккумулятора</t>
  </si>
  <si>
    <t>кг</t>
  </si>
  <si>
    <t>ВСЕГО аккумуляторов в батарее</t>
  </si>
  <si>
    <t>Отношение номинального тока к реальному</t>
  </si>
  <si>
    <t>Число последовательно соединенных аккумуляторов 1-й цепочки батареи (на номинал U инвертора)</t>
  </si>
  <si>
    <t>Вес аккумуляторной батареи</t>
  </si>
  <si>
    <t>Тип инвертора (U батареи) - 12 / 24 / 48 В=</t>
  </si>
  <si>
    <t>Время разряда*</t>
  </si>
  <si>
    <t>Ток разряда*</t>
  </si>
  <si>
    <t>Реальный ток разряда батареи I</t>
  </si>
  <si>
    <t>* Изменяемые параметры выделены зеленой заливкой</t>
  </si>
  <si>
    <t>Среднечасовая нагрузка на объекте</t>
  </si>
  <si>
    <t>Поправочный коэффициент разряда током, отличным от номинального</t>
  </si>
  <si>
    <r>
      <t>Е = E</t>
    </r>
    <r>
      <rPr>
        <vertAlign val="subscript"/>
        <sz val="10"/>
        <rFont val="Arial"/>
        <family val="2"/>
      </rPr>
      <t>н</t>
    </r>
    <r>
      <rPr>
        <sz val="10"/>
        <rFont val="Arial"/>
        <family val="2"/>
      </rPr>
      <t xml:space="preserve"> * (I</t>
    </r>
    <r>
      <rPr>
        <vertAlign val="subscript"/>
        <sz val="10"/>
        <rFont val="Arial"/>
        <family val="2"/>
      </rPr>
      <t>н</t>
    </r>
    <r>
      <rPr>
        <sz val="10"/>
        <rFont val="Arial"/>
        <family val="2"/>
      </rPr>
      <t xml:space="preserve"> / I)^n-1</t>
    </r>
  </si>
  <si>
    <t>Разряд (В)</t>
  </si>
  <si>
    <t>Разряд (%)</t>
  </si>
  <si>
    <t>Среднечасовая мощность нагрузки</t>
  </si>
  <si>
    <t>U эл-та</t>
  </si>
  <si>
    <t xml:space="preserve">Расчет n - числа Пейкерта </t>
  </si>
  <si>
    <t>Число аккумуляторов в батарее</t>
  </si>
  <si>
    <t>В     х</t>
  </si>
  <si>
    <t>В    х</t>
  </si>
  <si>
    <r>
      <t xml:space="preserve">Выбранная предельная глубина разряда 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30%...80%)</t>
    </r>
  </si>
  <si>
    <t xml:space="preserve">шт. </t>
  </si>
  <si>
    <t>кВА:</t>
  </si>
  <si>
    <t>Расчет батареи для системы резервного питания</t>
  </si>
  <si>
    <t xml:space="preserve">АКБ </t>
  </si>
  <si>
    <t>т.е. батарея</t>
  </si>
  <si>
    <r>
      <t xml:space="preserve">Номинальный запас энергии батареи Ен </t>
    </r>
    <r>
      <rPr>
        <sz val="10"/>
        <rFont val="Arial Cyr"/>
        <family val="0"/>
      </rPr>
      <t>(полный разряд номинальным током, отвечающим Т=20ч)</t>
    </r>
  </si>
  <si>
    <r>
      <t xml:space="preserve">Реальный запас энергии батареи </t>
    </r>
    <r>
      <rPr>
        <sz val="10"/>
        <rFont val="Arial Cyr"/>
        <family val="0"/>
      </rPr>
      <t>(разряд до разрешенной глубины реальным током разряда)</t>
    </r>
  </si>
  <si>
    <r>
      <t xml:space="preserve">Номинальная емкость батареи </t>
    </r>
    <r>
      <rPr>
        <sz val="10"/>
        <rFont val="Arial Cyr"/>
        <family val="0"/>
      </rPr>
      <t>(при Т=20ч)</t>
    </r>
  </si>
  <si>
    <r>
      <t xml:space="preserve">Номинальный ток разряда батареи Iн </t>
    </r>
    <r>
      <rPr>
        <sz val="10"/>
        <rFont val="Arial Cyr"/>
        <family val="0"/>
      </rPr>
      <t>(Т=20ч)</t>
    </r>
  </si>
  <si>
    <t>Ток разряда батареи для такой мощности нагрузки</t>
  </si>
  <si>
    <t>Число Пейкерта у используемого аккумулятора</t>
  </si>
  <si>
    <t>Время автономной работы (часы) для разных среднечасовых значений нагрузки и разных настроек разрешенного уровня разряда</t>
  </si>
  <si>
    <t>ном.P кВА*</t>
  </si>
  <si>
    <t>* Значения номинального запаса энергии батареи - полного (100% разряд) и для разрешенных уровней разряда</t>
  </si>
  <si>
    <r>
      <t xml:space="preserve">Разрешенная глубина разряда </t>
    </r>
    <r>
      <rPr>
        <b/>
        <sz val="10"/>
        <rFont val="Arial Cyr"/>
        <family val="0"/>
      </rPr>
      <t>- максимальная</t>
    </r>
  </si>
  <si>
    <r>
      <t>Разрешенная глубина разряда</t>
    </r>
    <r>
      <rPr>
        <b/>
        <sz val="10"/>
        <rFont val="Arial Cyr"/>
        <family val="0"/>
      </rPr>
      <t xml:space="preserve"> - средняя</t>
    </r>
  </si>
  <si>
    <r>
      <t>Разрешенная глубина разряда</t>
    </r>
    <r>
      <rPr>
        <b/>
        <sz val="10"/>
        <rFont val="Arial Cyr"/>
        <family val="0"/>
      </rPr>
      <t xml:space="preserve"> - малая</t>
    </r>
  </si>
  <si>
    <t>* данные из документации на АКБ, разряд до 1.7В/эл</t>
  </si>
  <si>
    <t xml:space="preserve">(в примере данные на HAZE HZY 12-200 - GEL) </t>
  </si>
  <si>
    <t>www.ValleyWinds.ru - (495) 652-0045  - info@valleywinds.ru</t>
  </si>
  <si>
    <t>Выбранное число параллельных цепочек аккумуляторов (до 4-х)</t>
  </si>
  <si>
    <r>
      <t xml:space="preserve">Поправочный коэффициент </t>
    </r>
    <r>
      <rPr>
        <sz val="10"/>
        <rFont val="Arial Cyr"/>
        <family val="0"/>
      </rPr>
      <t xml:space="preserve"> (и вес батареи)</t>
    </r>
  </si>
  <si>
    <t>Номинал. емкость 1-го аккумулятора</t>
  </si>
</sst>
</file>

<file path=xl/styles.xml><?xml version="1.0" encoding="utf-8"?>
<styleSheet xmlns="http://schemas.openxmlformats.org/spreadsheetml/2006/main">
  <numFmts count="22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vertAlign val="subscript"/>
      <sz val="10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vertAlign val="subscript"/>
      <sz val="10"/>
      <name val="Arial Cyr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6"/>
      <name val="Arial Cyr"/>
      <family val="0"/>
    </font>
    <font>
      <i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172" fontId="2" fillId="2" borderId="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9" fontId="1" fillId="2" borderId="1" xfId="0" applyNumberFormat="1" applyFont="1" applyFill="1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9" fontId="0" fillId="0" borderId="0" xfId="0" applyNumberFormat="1" applyFill="1" applyAlignment="1">
      <alignment vertical="top" wrapText="1"/>
    </xf>
    <xf numFmtId="0" fontId="0" fillId="0" borderId="0" xfId="0" applyAlignment="1">
      <alignment vertical="center" wrapText="1"/>
    </xf>
    <xf numFmtId="177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3" fontId="1" fillId="4" borderId="4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 textRotation="90" wrapText="1"/>
    </xf>
    <xf numFmtId="0" fontId="12" fillId="4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4" fontId="16" fillId="3" borderId="1" xfId="0" applyNumberFormat="1" applyFont="1" applyFill="1" applyBorder="1" applyAlignment="1">
      <alignment vertical="top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0" fillId="4" borderId="1" xfId="0" applyFill="1" applyBorder="1" applyAlignment="1">
      <alignment horizontal="left" vertical="top" wrapText="1"/>
    </xf>
    <xf numFmtId="0" fontId="0" fillId="0" borderId="8" xfId="0" applyFill="1" applyBorder="1" applyAlignment="1">
      <alignment vertical="top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0" zoomScaleNormal="80" workbookViewId="0" topLeftCell="A1">
      <selection activeCell="W23" sqref="W23"/>
    </sheetView>
  </sheetViews>
  <sheetFormatPr defaultColWidth="9.00390625" defaultRowHeight="15.75" customHeight="1"/>
  <cols>
    <col min="1" max="1" width="47.875" style="0" customWidth="1"/>
    <col min="2" max="2" width="6.00390625" style="1" customWidth="1"/>
    <col min="3" max="3" width="6.25390625" style="1" customWidth="1"/>
    <col min="4" max="4" width="6.875" style="0" customWidth="1"/>
    <col min="5" max="5" width="6.25390625" style="0" customWidth="1"/>
    <col min="6" max="6" width="6.625" style="0" customWidth="1"/>
    <col min="7" max="7" width="6.125" style="0" customWidth="1"/>
    <col min="8" max="8" width="6.375" style="0" customWidth="1"/>
    <col min="9" max="9" width="6.00390625" style="0" customWidth="1"/>
    <col min="10" max="10" width="6.25390625" style="0" customWidth="1"/>
    <col min="11" max="11" width="6.00390625" style="0" customWidth="1"/>
    <col min="12" max="12" width="6.375" style="0" customWidth="1"/>
    <col min="13" max="13" width="6.125" style="0" customWidth="1"/>
    <col min="14" max="20" width="6.00390625" style="0" customWidth="1"/>
    <col min="21" max="21" width="6.625" style="0" customWidth="1"/>
  </cols>
  <sheetData>
    <row r="1" spans="1:9" ht="25.5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</row>
    <row r="2" spans="1:9" ht="15.75" customHeight="1">
      <c r="A2" s="84" t="s">
        <v>45</v>
      </c>
      <c r="B2" s="85"/>
      <c r="C2" s="86"/>
      <c r="E2" s="81" t="s">
        <v>38</v>
      </c>
      <c r="F2" s="81"/>
      <c r="G2" s="81"/>
      <c r="H2" s="81"/>
      <c r="I2" s="81"/>
    </row>
    <row r="3" spans="1:9" s="2" customFormat="1" ht="15.75" customHeight="1">
      <c r="A3" s="47" t="s">
        <v>26</v>
      </c>
      <c r="B3" s="49">
        <v>48</v>
      </c>
      <c r="C3" s="48" t="s">
        <v>0</v>
      </c>
      <c r="E3" s="18" t="s">
        <v>15</v>
      </c>
      <c r="F3" s="18" t="s">
        <v>16</v>
      </c>
      <c r="G3" s="87" t="s">
        <v>27</v>
      </c>
      <c r="H3" s="87"/>
      <c r="I3" s="87"/>
    </row>
    <row r="4" spans="1:9" s="3" customFormat="1" ht="13.5" customHeight="1">
      <c r="A4" s="12" t="s">
        <v>9</v>
      </c>
      <c r="B4" s="6">
        <v>12</v>
      </c>
      <c r="C4" s="13" t="s">
        <v>0</v>
      </c>
      <c r="E4" s="23">
        <v>20</v>
      </c>
      <c r="F4" s="23">
        <v>10</v>
      </c>
      <c r="G4" s="88" t="s">
        <v>10</v>
      </c>
      <c r="H4" s="88"/>
      <c r="I4" s="88"/>
    </row>
    <row r="5" spans="1:9" s="3" customFormat="1" ht="15.75" customHeight="1">
      <c r="A5" s="99" t="s">
        <v>65</v>
      </c>
      <c r="B5" s="49">
        <v>200</v>
      </c>
      <c r="C5" s="99" t="s">
        <v>4</v>
      </c>
      <c r="E5" s="19" t="s">
        <v>13</v>
      </c>
      <c r="F5" s="19" t="s">
        <v>14</v>
      </c>
      <c r="G5" s="89" t="s">
        <v>28</v>
      </c>
      <c r="H5" s="89"/>
      <c r="I5" s="89"/>
    </row>
    <row r="6" spans="1:9" s="3" customFormat="1" ht="12.75" customHeight="1">
      <c r="A6" s="12" t="s">
        <v>20</v>
      </c>
      <c r="B6" s="6">
        <v>66</v>
      </c>
      <c r="C6" s="13" t="s">
        <v>21</v>
      </c>
      <c r="E6" s="24">
        <v>10</v>
      </c>
      <c r="F6" s="24">
        <v>17.8</v>
      </c>
      <c r="G6" s="90" t="s">
        <v>3</v>
      </c>
      <c r="H6" s="90"/>
      <c r="I6" s="90"/>
    </row>
    <row r="7" spans="1:9" s="3" customFormat="1" ht="27" customHeight="1">
      <c r="A7" s="12" t="s">
        <v>24</v>
      </c>
      <c r="B7" s="16">
        <f>B3/B4</f>
        <v>4</v>
      </c>
      <c r="C7" s="13" t="s">
        <v>1</v>
      </c>
      <c r="E7" s="20" t="s">
        <v>11</v>
      </c>
      <c r="F7" s="21">
        <f>LOG(F4/E4)/LOG(E6/F6)</f>
        <v>1.2021004428099138</v>
      </c>
      <c r="G7" s="80" t="s">
        <v>18</v>
      </c>
      <c r="H7" s="80"/>
      <c r="I7" s="80"/>
    </row>
    <row r="8" spans="1:9" s="3" customFormat="1" ht="30.75" customHeight="1">
      <c r="A8" s="47" t="s">
        <v>63</v>
      </c>
      <c r="B8" s="49">
        <v>2</v>
      </c>
      <c r="C8" s="13"/>
      <c r="E8" s="22" t="s">
        <v>19</v>
      </c>
      <c r="F8" s="65">
        <f>POWER(E6,F7)*E4</f>
        <v>318.5154025347372</v>
      </c>
      <c r="G8" s="80" t="s">
        <v>17</v>
      </c>
      <c r="H8" s="80"/>
      <c r="I8" s="80"/>
    </row>
    <row r="9" spans="1:8" s="3" customFormat="1" ht="12.75">
      <c r="A9" s="15" t="s">
        <v>22</v>
      </c>
      <c r="B9" s="7">
        <f>B8*B7</f>
        <v>8</v>
      </c>
      <c r="C9" s="13" t="s">
        <v>1</v>
      </c>
      <c r="E9" s="78" t="s">
        <v>60</v>
      </c>
      <c r="F9" s="78"/>
      <c r="G9" s="78"/>
      <c r="H9" s="78"/>
    </row>
    <row r="10" spans="1:5" s="3" customFormat="1" ht="15.75" customHeight="1">
      <c r="A10" s="13" t="s">
        <v>50</v>
      </c>
      <c r="B10" s="16">
        <f>B5*B8</f>
        <v>400</v>
      </c>
      <c r="C10" s="13" t="s">
        <v>4</v>
      </c>
      <c r="E10" s="52" t="s">
        <v>61</v>
      </c>
    </row>
    <row r="11" spans="1:3" s="4" customFormat="1" ht="14.25" customHeight="1">
      <c r="A11" s="13" t="s">
        <v>51</v>
      </c>
      <c r="B11" s="16">
        <f>B10/$E$4</f>
        <v>20</v>
      </c>
      <c r="C11" s="13" t="s">
        <v>3</v>
      </c>
    </row>
    <row r="12" spans="1:8" s="4" customFormat="1" ht="26.25" customHeight="1">
      <c r="A12" s="15" t="s">
        <v>48</v>
      </c>
      <c r="B12" s="10">
        <f>B9*B4*B5/1000</f>
        <v>19.2</v>
      </c>
      <c r="C12" s="13" t="s">
        <v>6</v>
      </c>
      <c r="E12" s="33" t="s">
        <v>37</v>
      </c>
      <c r="F12" s="33" t="s">
        <v>34</v>
      </c>
      <c r="G12" s="34" t="s">
        <v>35</v>
      </c>
      <c r="H12" s="3"/>
    </row>
    <row r="13" spans="1:7" s="4" customFormat="1" ht="15.75" customHeight="1">
      <c r="A13" s="47" t="s">
        <v>31</v>
      </c>
      <c r="B13" s="67">
        <v>1.5</v>
      </c>
      <c r="C13" s="48" t="s">
        <v>5</v>
      </c>
      <c r="E13" s="26">
        <v>2.3</v>
      </c>
      <c r="F13" s="12"/>
      <c r="G13" s="32">
        <v>0</v>
      </c>
    </row>
    <row r="14" spans="1:8" s="4" customFormat="1" ht="15" customHeight="1">
      <c r="A14" s="15" t="s">
        <v>29</v>
      </c>
      <c r="B14" s="5">
        <f>1000*B13/B3</f>
        <v>31.25</v>
      </c>
      <c r="C14" s="11" t="s">
        <v>3</v>
      </c>
      <c r="E14" s="26">
        <v>1.85</v>
      </c>
      <c r="F14" s="27">
        <f>E13-E14</f>
        <v>0.44999999999999973</v>
      </c>
      <c r="G14" s="28">
        <f>F14/F17</f>
        <v>0.6428571428571427</v>
      </c>
      <c r="H14" s="8"/>
    </row>
    <row r="15" spans="1:8" s="4" customFormat="1" ht="30.75" customHeight="1">
      <c r="A15" s="47" t="s">
        <v>42</v>
      </c>
      <c r="B15" s="67">
        <v>0.6</v>
      </c>
      <c r="C15" s="13"/>
      <c r="E15" s="29">
        <v>1.75</v>
      </c>
      <c r="F15" s="30">
        <f>E13-E15</f>
        <v>0.5499999999999998</v>
      </c>
      <c r="G15" s="31">
        <f>F15/F17</f>
        <v>0.7857142857142858</v>
      </c>
      <c r="H15" s="35"/>
    </row>
    <row r="16" spans="1:8" s="4" customFormat="1" ht="15.75" customHeight="1">
      <c r="A16" s="14" t="s">
        <v>53</v>
      </c>
      <c r="B16" s="72">
        <f>F7</f>
        <v>1.2021004428099138</v>
      </c>
      <c r="C16" s="13"/>
      <c r="E16" s="27">
        <v>1.7</v>
      </c>
      <c r="F16" s="27">
        <f>E13-E16</f>
        <v>0.5999999999999999</v>
      </c>
      <c r="G16" s="32">
        <f>F16/F17</f>
        <v>0.8571428571428573</v>
      </c>
      <c r="H16" s="8"/>
    </row>
    <row r="17" spans="1:7" s="4" customFormat="1" ht="13.5" customHeight="1">
      <c r="A17" s="14" t="s">
        <v>23</v>
      </c>
      <c r="B17" s="73">
        <f>B11/B14</f>
        <v>0.64</v>
      </c>
      <c r="C17" s="13"/>
      <c r="E17" s="27">
        <v>1.6</v>
      </c>
      <c r="F17" s="27">
        <f>E13-E17</f>
        <v>0.6999999999999997</v>
      </c>
      <c r="G17" s="32">
        <f>F17/F17</f>
        <v>1</v>
      </c>
    </row>
    <row r="18" spans="1:3" s="4" customFormat="1" ht="24.75" customHeight="1">
      <c r="A18" s="14" t="s">
        <v>32</v>
      </c>
      <c r="B18" s="74">
        <f>POWER(B17,B16-1)</f>
        <v>0.9137531495706388</v>
      </c>
      <c r="C18" s="13"/>
    </row>
    <row r="19" spans="1:4" s="4" customFormat="1" ht="25.5" customHeight="1">
      <c r="A19" s="15" t="s">
        <v>49</v>
      </c>
      <c r="B19" s="10">
        <f>B12*B15*B18</f>
        <v>10.526436283053759</v>
      </c>
      <c r="C19" s="13" t="s">
        <v>7</v>
      </c>
      <c r="D19" s="25" t="s">
        <v>33</v>
      </c>
    </row>
    <row r="20" spans="1:5" s="4" customFormat="1" ht="15.75" customHeight="1">
      <c r="A20" s="15" t="s">
        <v>8</v>
      </c>
      <c r="B20" s="10">
        <f>B19/B13</f>
        <v>7.017624188702506</v>
      </c>
      <c r="C20" s="13" t="s">
        <v>2</v>
      </c>
      <c r="D20" s="9">
        <f>B20*60</f>
        <v>421.0574513221503</v>
      </c>
      <c r="E20" s="66" t="s">
        <v>12</v>
      </c>
    </row>
    <row r="21" spans="1:3" s="4" customFormat="1" ht="14.25" customHeight="1">
      <c r="A21" s="12" t="s">
        <v>25</v>
      </c>
      <c r="B21" s="75">
        <f>B6*B9</f>
        <v>528</v>
      </c>
      <c r="C21" s="12" t="s">
        <v>21</v>
      </c>
    </row>
    <row r="22" s="4" customFormat="1" ht="15.75" customHeight="1">
      <c r="A22" t="s">
        <v>30</v>
      </c>
    </row>
    <row r="23" s="4" customFormat="1" ht="8.25" customHeight="1">
      <c r="A23"/>
    </row>
    <row r="24" spans="1:21" s="4" customFormat="1" ht="15.75" customHeight="1">
      <c r="A24" s="91" t="s">
        <v>54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="4" customFormat="1" ht="6.75" customHeight="1">
      <c r="E25" s="50"/>
    </row>
    <row r="26" spans="1:21" s="4" customFormat="1" ht="12.75">
      <c r="A26" s="39" t="s">
        <v>36</v>
      </c>
      <c r="B26" s="51" t="s">
        <v>44</v>
      </c>
      <c r="C26" s="40">
        <v>0.5</v>
      </c>
      <c r="D26" s="40">
        <f>C26+0.25</f>
        <v>0.75</v>
      </c>
      <c r="E26" s="40">
        <f aca="true" t="shared" si="0" ref="E26:M26">D26+0.25</f>
        <v>1</v>
      </c>
      <c r="F26" s="40">
        <f t="shared" si="0"/>
        <v>1.25</v>
      </c>
      <c r="G26" s="40">
        <f t="shared" si="0"/>
        <v>1.5</v>
      </c>
      <c r="H26" s="40">
        <f t="shared" si="0"/>
        <v>1.75</v>
      </c>
      <c r="I26" s="40">
        <f t="shared" si="0"/>
        <v>2</v>
      </c>
      <c r="J26" s="40">
        <f t="shared" si="0"/>
        <v>2.25</v>
      </c>
      <c r="K26" s="40">
        <f t="shared" si="0"/>
        <v>2.5</v>
      </c>
      <c r="L26" s="40">
        <f t="shared" si="0"/>
        <v>2.75</v>
      </c>
      <c r="M26" s="40">
        <f t="shared" si="0"/>
        <v>3</v>
      </c>
      <c r="N26" s="40">
        <f>M26+0.25</f>
        <v>3.25</v>
      </c>
      <c r="O26" s="40">
        <f>N26+0.25</f>
        <v>3.5</v>
      </c>
      <c r="P26" s="40">
        <f>O26+0.5</f>
        <v>4</v>
      </c>
      <c r="Q26" s="40">
        <f>P26+0.5</f>
        <v>4.5</v>
      </c>
      <c r="R26" s="40">
        <f>Q26+0.5</f>
        <v>5</v>
      </c>
      <c r="S26" s="40">
        <f>R26+0.5</f>
        <v>5.5</v>
      </c>
      <c r="T26" s="40">
        <f>S26+0.5</f>
        <v>6</v>
      </c>
      <c r="U26" s="82" t="s">
        <v>55</v>
      </c>
    </row>
    <row r="27" spans="1:21" s="4" customFormat="1" ht="12.75">
      <c r="A27" s="12" t="s">
        <v>52</v>
      </c>
      <c r="B27" s="12"/>
      <c r="C27" s="37">
        <f>C26*1000/$B$3</f>
        <v>10.416666666666666</v>
      </c>
      <c r="D27" s="37">
        <f aca="true" t="shared" si="1" ref="D27:N27">D26*1000/$B$3</f>
        <v>15.625</v>
      </c>
      <c r="E27" s="37">
        <f t="shared" si="1"/>
        <v>20.833333333333332</v>
      </c>
      <c r="F27" s="37">
        <f t="shared" si="1"/>
        <v>26.041666666666668</v>
      </c>
      <c r="G27" s="37">
        <f t="shared" si="1"/>
        <v>31.25</v>
      </c>
      <c r="H27" s="37">
        <f t="shared" si="1"/>
        <v>36.458333333333336</v>
      </c>
      <c r="I27" s="37">
        <f t="shared" si="1"/>
        <v>41.666666666666664</v>
      </c>
      <c r="J27" s="37">
        <f t="shared" si="1"/>
        <v>46.875</v>
      </c>
      <c r="K27" s="37">
        <f t="shared" si="1"/>
        <v>52.083333333333336</v>
      </c>
      <c r="L27" s="37">
        <f t="shared" si="1"/>
        <v>57.291666666666664</v>
      </c>
      <c r="M27" s="37">
        <f t="shared" si="1"/>
        <v>62.5</v>
      </c>
      <c r="N27" s="37">
        <f t="shared" si="1"/>
        <v>67.70833333333333</v>
      </c>
      <c r="O27" s="37">
        <f>O26*1000/$B$3</f>
        <v>72.91666666666667</v>
      </c>
      <c r="P27" s="37">
        <f>P26*1000/$B$3</f>
        <v>83.33333333333333</v>
      </c>
      <c r="Q27" s="37">
        <f>Q26*1000/$B$3</f>
        <v>93.75</v>
      </c>
      <c r="R27" s="100">
        <f>R26*1000/$B$3</f>
        <v>104.16666666666667</v>
      </c>
      <c r="S27" s="100">
        <f>S26*1000/$B$3</f>
        <v>114.58333333333333</v>
      </c>
      <c r="T27" s="100">
        <f>T26*1000/$B$3</f>
        <v>125</v>
      </c>
      <c r="U27" s="83"/>
    </row>
    <row r="28" spans="1:21" s="36" customFormat="1" ht="12.75">
      <c r="A28" s="41" t="s">
        <v>39</v>
      </c>
      <c r="B28" s="58">
        <f>U28*$B$7</f>
        <v>4</v>
      </c>
      <c r="C28" s="59" t="s">
        <v>43</v>
      </c>
      <c r="D28" s="59" t="s">
        <v>46</v>
      </c>
      <c r="E28" s="44">
        <f>$B$4</f>
        <v>12</v>
      </c>
      <c r="F28" s="43" t="s">
        <v>41</v>
      </c>
      <c r="G28" s="45">
        <f>$B$5</f>
        <v>200</v>
      </c>
      <c r="H28" s="46" t="s">
        <v>4</v>
      </c>
      <c r="I28" s="79" t="s">
        <v>47</v>
      </c>
      <c r="J28" s="79"/>
      <c r="K28" s="54">
        <f>$B$3</f>
        <v>48</v>
      </c>
      <c r="L28" s="55" t="s">
        <v>40</v>
      </c>
      <c r="M28" s="56">
        <f>U28*G28</f>
        <v>200</v>
      </c>
      <c r="N28" s="57" t="s">
        <v>4</v>
      </c>
      <c r="O28" s="95"/>
      <c r="P28" s="96"/>
      <c r="Q28" s="96"/>
      <c r="R28" s="96"/>
      <c r="S28" s="96"/>
      <c r="T28" s="94"/>
      <c r="U28" s="42">
        <v>1</v>
      </c>
    </row>
    <row r="29" spans="1:21" s="36" customFormat="1" ht="12.75">
      <c r="A29" s="93" t="s">
        <v>64</v>
      </c>
      <c r="B29" s="77">
        <f>B28*$B$6</f>
        <v>264</v>
      </c>
      <c r="C29" s="60">
        <f>POWER(($M$28/$E$4)/C27,$B$16-1)</f>
        <v>0.991783795864133</v>
      </c>
      <c r="D29" s="60">
        <f>POWER(($M$28/$E$4)/D27,$B$16-1)</f>
        <v>0.9137531495706388</v>
      </c>
      <c r="E29" s="60">
        <f aca="true" t="shared" si="2" ref="E29:N29">POWER(($M$28/$E$4)/E27,$B$16-1)</f>
        <v>0.8621418218937875</v>
      </c>
      <c r="F29" s="60">
        <f t="shared" si="2"/>
        <v>0.8241251283371717</v>
      </c>
      <c r="G29" s="60">
        <f t="shared" si="2"/>
        <v>0.7943110266745452</v>
      </c>
      <c r="H29" s="60">
        <f t="shared" si="2"/>
        <v>0.7699466179789634</v>
      </c>
      <c r="I29" s="60">
        <f t="shared" si="2"/>
        <v>0.7494461233970032</v>
      </c>
      <c r="J29" s="60">
        <f t="shared" si="2"/>
        <v>0.7318169598951415</v>
      </c>
      <c r="K29" s="60">
        <f t="shared" si="2"/>
        <v>0.7163988185489527</v>
      </c>
      <c r="L29" s="60">
        <f t="shared" si="2"/>
        <v>0.7027314347890015</v>
      </c>
      <c r="M29" s="60">
        <f t="shared" si="2"/>
        <v>0.6904818958963219</v>
      </c>
      <c r="N29" s="60">
        <f t="shared" si="2"/>
        <v>0.6794020594563526</v>
      </c>
      <c r="O29" s="60">
        <f aca="true" t="shared" si="3" ref="O29:T29">POWER(($M$28/$E$4)/O27,$B$16-1)</f>
        <v>0.6693023043464602</v>
      </c>
      <c r="P29" s="60">
        <f t="shared" si="3"/>
        <v>0.6514815516558848</v>
      </c>
      <c r="Q29" s="60">
        <f t="shared" si="3"/>
        <v>0.6361568012381631</v>
      </c>
      <c r="R29" s="60">
        <f t="shared" si="3"/>
        <v>0.6227540570858074</v>
      </c>
      <c r="S29" s="60">
        <f t="shared" si="3"/>
        <v>0.6108732185558138</v>
      </c>
      <c r="T29" s="60">
        <f t="shared" si="3"/>
        <v>0.600224889935873</v>
      </c>
      <c r="U29" s="61">
        <f>K28*M28/1000</f>
        <v>9.6</v>
      </c>
    </row>
    <row r="30" spans="1:21" s="17" customFormat="1" ht="12.75">
      <c r="A30" s="38" t="s">
        <v>57</v>
      </c>
      <c r="B30" s="69">
        <v>0.8</v>
      </c>
      <c r="C30" s="97">
        <f aca="true" t="shared" si="4" ref="C30:R32">$K$28*$M$28*0.001*C$29*$B30/C$26</f>
        <v>15.233799104473082</v>
      </c>
      <c r="D30" s="97">
        <f t="shared" si="4"/>
        <v>9.356832251603342</v>
      </c>
      <c r="E30" s="97">
        <f t="shared" si="4"/>
        <v>6.621249192144288</v>
      </c>
      <c r="F30" s="97">
        <f t="shared" si="4"/>
        <v>5.063424788503583</v>
      </c>
      <c r="G30" s="97">
        <f t="shared" si="4"/>
        <v>4.066872456573672</v>
      </c>
      <c r="H30" s="97">
        <f t="shared" si="4"/>
        <v>3.3789657291876796</v>
      </c>
      <c r="I30" s="97">
        <f t="shared" si="4"/>
        <v>2.877873113844492</v>
      </c>
      <c r="J30" s="97">
        <f t="shared" si="4"/>
        <v>2.4979352231087497</v>
      </c>
      <c r="K30" s="97">
        <f t="shared" si="4"/>
        <v>2.200777170582383</v>
      </c>
      <c r="L30" s="97">
        <f t="shared" si="4"/>
        <v>1.9625372433380115</v>
      </c>
      <c r="M30" s="97">
        <f t="shared" si="4"/>
        <v>1.767633653494584</v>
      </c>
      <c r="N30" s="97">
        <f t="shared" si="4"/>
        <v>1.6054793281922424</v>
      </c>
      <c r="O30" s="97">
        <f t="shared" si="4"/>
        <v>1.4686404849659471</v>
      </c>
      <c r="P30" s="97">
        <f t="shared" si="4"/>
        <v>1.250844579179299</v>
      </c>
      <c r="Q30" s="97">
        <f t="shared" si="4"/>
        <v>1.0857076074464649</v>
      </c>
      <c r="R30" s="97">
        <f t="shared" si="4"/>
        <v>0.9565502316838004</v>
      </c>
      <c r="S30" s="97">
        <f aca="true" t="shared" si="5" ref="O30:T32">$K$28*$M$28*0.001*S$29*$B30/S$26</f>
        <v>0.8530011488197545</v>
      </c>
      <c r="T30" s="97">
        <f t="shared" si="5"/>
        <v>0.7682878591179175</v>
      </c>
      <c r="U30" s="63">
        <f>U$29*B30</f>
        <v>7.68</v>
      </c>
    </row>
    <row r="31" spans="1:21" s="17" customFormat="1" ht="12.75">
      <c r="A31" s="38" t="s">
        <v>58</v>
      </c>
      <c r="B31" s="69">
        <v>0.6</v>
      </c>
      <c r="C31" s="98">
        <f t="shared" si="4"/>
        <v>11.42534932835481</v>
      </c>
      <c r="D31" s="98">
        <f t="shared" si="4"/>
        <v>7.017624188702506</v>
      </c>
      <c r="E31" s="98">
        <f t="shared" si="4"/>
        <v>4.965936894108215</v>
      </c>
      <c r="F31" s="98">
        <f t="shared" si="4"/>
        <v>3.7975685913776864</v>
      </c>
      <c r="G31" s="98">
        <f t="shared" si="4"/>
        <v>3.0501543424302535</v>
      </c>
      <c r="H31" s="98">
        <f t="shared" si="4"/>
        <v>2.534224296890759</v>
      </c>
      <c r="I31" s="98">
        <f t="shared" si="4"/>
        <v>2.158404835383369</v>
      </c>
      <c r="J31" s="98">
        <f t="shared" si="4"/>
        <v>1.873451417331562</v>
      </c>
      <c r="K31" s="98">
        <f t="shared" si="4"/>
        <v>1.650582877936787</v>
      </c>
      <c r="L31" s="98">
        <f t="shared" si="4"/>
        <v>1.4719029325035082</v>
      </c>
      <c r="M31" s="98">
        <f t="shared" si="4"/>
        <v>1.3257252401209378</v>
      </c>
      <c r="N31" s="98">
        <f t="shared" si="4"/>
        <v>1.2041094961441818</v>
      </c>
      <c r="O31" s="98">
        <f t="shared" si="5"/>
        <v>1.1014803637244601</v>
      </c>
      <c r="P31" s="98">
        <f t="shared" si="5"/>
        <v>0.938133434384474</v>
      </c>
      <c r="Q31" s="98">
        <f t="shared" si="5"/>
        <v>0.8142807055848488</v>
      </c>
      <c r="R31" s="98">
        <f t="shared" si="5"/>
        <v>0.7174126737628501</v>
      </c>
      <c r="S31" s="98">
        <f t="shared" si="5"/>
        <v>0.6397508616148158</v>
      </c>
      <c r="T31" s="98">
        <f t="shared" si="5"/>
        <v>0.576215894338438</v>
      </c>
      <c r="U31" s="63">
        <f>U$29*B31</f>
        <v>5.76</v>
      </c>
    </row>
    <row r="32" spans="1:21" s="17" customFormat="1" ht="12.75">
      <c r="A32" s="38" t="s">
        <v>59</v>
      </c>
      <c r="B32" s="70">
        <v>0.3</v>
      </c>
      <c r="C32" s="98">
        <f t="shared" si="4"/>
        <v>5.712674664177405</v>
      </c>
      <c r="D32" s="98">
        <f t="shared" si="4"/>
        <v>3.508812094351253</v>
      </c>
      <c r="E32" s="98">
        <f t="shared" si="4"/>
        <v>2.4829684470541076</v>
      </c>
      <c r="F32" s="98">
        <f t="shared" si="4"/>
        <v>1.8987842956888432</v>
      </c>
      <c r="G32" s="98">
        <f t="shared" si="4"/>
        <v>1.5250771712151268</v>
      </c>
      <c r="H32" s="98">
        <f t="shared" si="4"/>
        <v>1.2671121484453796</v>
      </c>
      <c r="I32" s="98">
        <f t="shared" si="4"/>
        <v>1.0792024176916846</v>
      </c>
      <c r="J32" s="98">
        <f t="shared" si="4"/>
        <v>0.936725708665781</v>
      </c>
      <c r="K32" s="98">
        <f t="shared" si="4"/>
        <v>0.8252914389683935</v>
      </c>
      <c r="L32" s="98">
        <f t="shared" si="4"/>
        <v>0.7359514662517541</v>
      </c>
      <c r="M32" s="98">
        <f t="shared" si="4"/>
        <v>0.6628626200604689</v>
      </c>
      <c r="N32" s="98">
        <f t="shared" si="4"/>
        <v>0.6020547480720909</v>
      </c>
      <c r="O32" s="98">
        <f t="shared" si="5"/>
        <v>0.5507401818622301</v>
      </c>
      <c r="P32" s="98">
        <f t="shared" si="5"/>
        <v>0.469066717192237</v>
      </c>
      <c r="Q32" s="98">
        <f t="shared" si="5"/>
        <v>0.4071403527924244</v>
      </c>
      <c r="R32" s="98">
        <f t="shared" si="5"/>
        <v>0.35870633688142506</v>
      </c>
      <c r="S32" s="98">
        <f t="shared" si="5"/>
        <v>0.3198754308074079</v>
      </c>
      <c r="T32" s="98">
        <f t="shared" si="5"/>
        <v>0.288107947169219</v>
      </c>
      <c r="U32" s="63">
        <f>U$29*B32</f>
        <v>2.88</v>
      </c>
    </row>
    <row r="33" spans="1:21" s="17" customFormat="1" ht="12.75">
      <c r="A33" s="41" t="s">
        <v>39</v>
      </c>
      <c r="B33" s="58">
        <f>U33*$B$7</f>
        <v>8</v>
      </c>
      <c r="C33" s="59" t="s">
        <v>43</v>
      </c>
      <c r="D33" s="59" t="s">
        <v>46</v>
      </c>
      <c r="E33" s="44">
        <f>$B$4</f>
        <v>12</v>
      </c>
      <c r="F33" s="43" t="s">
        <v>41</v>
      </c>
      <c r="G33" s="45">
        <f>$B$5</f>
        <v>200</v>
      </c>
      <c r="H33" s="46" t="s">
        <v>4</v>
      </c>
      <c r="I33" s="79" t="s">
        <v>47</v>
      </c>
      <c r="J33" s="79"/>
      <c r="K33" s="54">
        <f>$B$3</f>
        <v>48</v>
      </c>
      <c r="L33" s="55" t="s">
        <v>40</v>
      </c>
      <c r="M33" s="56">
        <f>U33*G33</f>
        <v>400</v>
      </c>
      <c r="N33" s="57" t="s">
        <v>4</v>
      </c>
      <c r="O33" s="95"/>
      <c r="P33" s="96"/>
      <c r="Q33" s="96"/>
      <c r="R33" s="96"/>
      <c r="S33" s="96"/>
      <c r="T33" s="94"/>
      <c r="U33" s="42">
        <v>2</v>
      </c>
    </row>
    <row r="34" spans="1:22" s="53" customFormat="1" ht="12.75">
      <c r="A34" s="93" t="s">
        <v>64</v>
      </c>
      <c r="B34" s="77">
        <f>B33*$B$6</f>
        <v>528</v>
      </c>
      <c r="C34" s="60">
        <f>POWER(($M$33/$E$4)/C27,$B$16-1)</f>
        <v>1.140920290327649</v>
      </c>
      <c r="D34" s="60">
        <f aca="true" t="shared" si="6" ref="D34:N34">POWER(($M$33/$E$4)/D27,$B$16-1)</f>
        <v>1.051156021144304</v>
      </c>
      <c r="E34" s="60">
        <f t="shared" si="6"/>
        <v>0.991783795864133</v>
      </c>
      <c r="F34" s="60">
        <f t="shared" si="6"/>
        <v>0.9480504567727032</v>
      </c>
      <c r="G34" s="60">
        <f t="shared" si="6"/>
        <v>0.9137531495706388</v>
      </c>
      <c r="H34" s="60">
        <f t="shared" si="6"/>
        <v>0.8857250164648698</v>
      </c>
      <c r="I34" s="60">
        <f t="shared" si="6"/>
        <v>0.8621418218937875</v>
      </c>
      <c r="J34" s="60">
        <f>POWER(($M$33/$E$4)/J27,$B$16-1)</f>
        <v>0.8418617261464548</v>
      </c>
      <c r="K34" s="60">
        <f t="shared" si="6"/>
        <v>0.8241251283371717</v>
      </c>
      <c r="L34" s="60">
        <f t="shared" si="6"/>
        <v>0.8084025530012472</v>
      </c>
      <c r="M34" s="60">
        <f t="shared" si="6"/>
        <v>0.7943110266745452</v>
      </c>
      <c r="N34" s="60">
        <f t="shared" si="6"/>
        <v>0.7815650932759677</v>
      </c>
      <c r="O34" s="60">
        <f aca="true" t="shared" si="7" ref="O34:T34">POWER(($M$33/$E$4)/O27,$B$16-1)</f>
        <v>0.7699466179789634</v>
      </c>
      <c r="P34" s="60">
        <f t="shared" si="7"/>
        <v>0.7494461233970032</v>
      </c>
      <c r="Q34" s="60">
        <f t="shared" si="7"/>
        <v>0.7318169598951415</v>
      </c>
      <c r="R34" s="60">
        <f t="shared" si="7"/>
        <v>0.7163988185489527</v>
      </c>
      <c r="S34" s="60">
        <f t="shared" si="7"/>
        <v>0.7027314347890015</v>
      </c>
      <c r="T34" s="60">
        <f t="shared" si="7"/>
        <v>0.6904818958963219</v>
      </c>
      <c r="U34" s="64">
        <f>K33*M33/1000</f>
        <v>19.2</v>
      </c>
      <c r="V34" s="62"/>
    </row>
    <row r="35" spans="1:21" s="17" customFormat="1" ht="12.75">
      <c r="A35" s="38" t="s">
        <v>57</v>
      </c>
      <c r="B35" s="68">
        <v>0.8</v>
      </c>
      <c r="C35" s="98">
        <f>$K$33*$M$33*0.001*C$34*$B35/C$26</f>
        <v>35.04907131886537</v>
      </c>
      <c r="D35" s="98">
        <f aca="true" t="shared" si="8" ref="D35:T37">$K$33*$M$33*0.001*D$34*$B35/D$26</f>
        <v>21.527675313035346</v>
      </c>
      <c r="E35" s="98">
        <f t="shared" si="8"/>
        <v>15.233799104473082</v>
      </c>
      <c r="F35" s="98">
        <f t="shared" si="8"/>
        <v>11.649644012822977</v>
      </c>
      <c r="G35" s="98">
        <f t="shared" si="8"/>
        <v>9.356832251603342</v>
      </c>
      <c r="H35" s="98">
        <f t="shared" si="8"/>
        <v>7.774135001657372</v>
      </c>
      <c r="I35" s="98">
        <f t="shared" si="8"/>
        <v>6.621249192144288</v>
      </c>
      <c r="J35" s="98">
        <f t="shared" si="8"/>
        <v>5.747109383826466</v>
      </c>
      <c r="K35" s="98">
        <f t="shared" si="8"/>
        <v>5.063424788503583</v>
      </c>
      <c r="L35" s="98">
        <f t="shared" si="8"/>
        <v>4.515295714217875</v>
      </c>
      <c r="M35" s="98">
        <f t="shared" si="8"/>
        <v>4.066872456573672</v>
      </c>
      <c r="N35" s="98">
        <f t="shared" si="8"/>
        <v>3.6937968716058047</v>
      </c>
      <c r="O35" s="98">
        <f t="shared" si="8"/>
        <v>3.3789657291876796</v>
      </c>
      <c r="P35" s="98">
        <f t="shared" si="8"/>
        <v>2.877873113844492</v>
      </c>
      <c r="Q35" s="98">
        <f t="shared" si="8"/>
        <v>2.4979352231087497</v>
      </c>
      <c r="R35" s="98">
        <f t="shared" si="8"/>
        <v>2.200777170582383</v>
      </c>
      <c r="S35" s="98">
        <f t="shared" si="8"/>
        <v>1.9625372433380115</v>
      </c>
      <c r="T35" s="98">
        <f t="shared" si="8"/>
        <v>1.767633653494584</v>
      </c>
      <c r="U35" s="63">
        <f>U$34*B35</f>
        <v>15.36</v>
      </c>
    </row>
    <row r="36" spans="1:21" s="17" customFormat="1" ht="12.75">
      <c r="A36" s="38" t="s">
        <v>58</v>
      </c>
      <c r="B36" s="69">
        <v>0.6</v>
      </c>
      <c r="C36" s="98">
        <f aca="true" t="shared" si="9" ref="C36:R37">$K$33*$M$33*0.001*C$34*$B36/C$26</f>
        <v>26.28680348914903</v>
      </c>
      <c r="D36" s="98">
        <f t="shared" si="9"/>
        <v>16.14575648477651</v>
      </c>
      <c r="E36" s="98">
        <f t="shared" si="9"/>
        <v>11.42534932835481</v>
      </c>
      <c r="F36" s="98">
        <f t="shared" si="9"/>
        <v>8.737233009617231</v>
      </c>
      <c r="G36" s="98">
        <f t="shared" si="9"/>
        <v>7.017624188702506</v>
      </c>
      <c r="H36" s="98">
        <f t="shared" si="9"/>
        <v>5.830601251243029</v>
      </c>
      <c r="I36" s="98">
        <f t="shared" si="9"/>
        <v>4.965936894108215</v>
      </c>
      <c r="J36" s="98">
        <f t="shared" si="9"/>
        <v>4.310332037869848</v>
      </c>
      <c r="K36" s="98">
        <f t="shared" si="9"/>
        <v>3.7975685913776864</v>
      </c>
      <c r="L36" s="98">
        <f t="shared" si="9"/>
        <v>3.386471785663406</v>
      </c>
      <c r="M36" s="98">
        <f t="shared" si="9"/>
        <v>3.0501543424302535</v>
      </c>
      <c r="N36" s="98">
        <f t="shared" si="9"/>
        <v>2.770347653704353</v>
      </c>
      <c r="O36" s="98">
        <f t="shared" si="9"/>
        <v>2.534224296890759</v>
      </c>
      <c r="P36" s="98">
        <f t="shared" si="9"/>
        <v>2.158404835383369</v>
      </c>
      <c r="Q36" s="98">
        <f t="shared" si="9"/>
        <v>1.873451417331562</v>
      </c>
      <c r="R36" s="98">
        <f t="shared" si="9"/>
        <v>1.650582877936787</v>
      </c>
      <c r="S36" s="98">
        <f t="shared" si="8"/>
        <v>1.4719029325035082</v>
      </c>
      <c r="T36" s="98">
        <f t="shared" si="8"/>
        <v>1.3257252401209378</v>
      </c>
      <c r="U36" s="63">
        <f>U$34*B36</f>
        <v>11.52</v>
      </c>
    </row>
    <row r="37" spans="1:21" s="17" customFormat="1" ht="12.75">
      <c r="A37" s="38" t="s">
        <v>59</v>
      </c>
      <c r="B37" s="70">
        <v>0.3</v>
      </c>
      <c r="C37" s="98">
        <f t="shared" si="9"/>
        <v>13.143401744574515</v>
      </c>
      <c r="D37" s="98">
        <f t="shared" si="9"/>
        <v>8.072878242388255</v>
      </c>
      <c r="E37" s="98">
        <f>$K$33*$M$33*0.001*E$34*$B37/E$26</f>
        <v>5.712674664177405</v>
      </c>
      <c r="F37" s="98">
        <f t="shared" si="9"/>
        <v>4.368616504808616</v>
      </c>
      <c r="G37" s="98">
        <f t="shared" si="9"/>
        <v>3.508812094351253</v>
      </c>
      <c r="H37" s="98">
        <f t="shared" si="9"/>
        <v>2.9153006256215144</v>
      </c>
      <c r="I37" s="98">
        <f t="shared" si="9"/>
        <v>2.4829684470541076</v>
      </c>
      <c r="J37" s="98">
        <f t="shared" si="9"/>
        <v>2.155166018934924</v>
      </c>
      <c r="K37" s="98">
        <f t="shared" si="9"/>
        <v>1.8987842956888432</v>
      </c>
      <c r="L37" s="98">
        <f t="shared" si="9"/>
        <v>1.693235892831703</v>
      </c>
      <c r="M37" s="98">
        <f t="shared" si="9"/>
        <v>1.5250771712151268</v>
      </c>
      <c r="N37" s="98">
        <f t="shared" si="9"/>
        <v>1.3851738268521765</v>
      </c>
      <c r="O37" s="98">
        <f t="shared" si="8"/>
        <v>1.2671121484453796</v>
      </c>
      <c r="P37" s="98">
        <f t="shared" si="8"/>
        <v>1.0792024176916846</v>
      </c>
      <c r="Q37" s="98">
        <f t="shared" si="8"/>
        <v>0.936725708665781</v>
      </c>
      <c r="R37" s="98">
        <f t="shared" si="8"/>
        <v>0.8252914389683935</v>
      </c>
      <c r="S37" s="98">
        <f t="shared" si="8"/>
        <v>0.7359514662517541</v>
      </c>
      <c r="T37" s="98">
        <f t="shared" si="8"/>
        <v>0.6628626200604689</v>
      </c>
      <c r="U37" s="63">
        <f>U$34*B37</f>
        <v>5.76</v>
      </c>
    </row>
    <row r="38" spans="1:21" s="17" customFormat="1" ht="12.75">
      <c r="A38" s="41" t="s">
        <v>39</v>
      </c>
      <c r="B38" s="58">
        <f>U38*$B$7</f>
        <v>12</v>
      </c>
      <c r="C38" s="59" t="s">
        <v>43</v>
      </c>
      <c r="D38" s="59" t="s">
        <v>46</v>
      </c>
      <c r="E38" s="44">
        <f>$B$4</f>
        <v>12</v>
      </c>
      <c r="F38" s="43" t="s">
        <v>41</v>
      </c>
      <c r="G38" s="45">
        <f>$B$5</f>
        <v>200</v>
      </c>
      <c r="H38" s="46" t="s">
        <v>4</v>
      </c>
      <c r="I38" s="79" t="s">
        <v>47</v>
      </c>
      <c r="J38" s="79"/>
      <c r="K38" s="54">
        <f>$B$3</f>
        <v>48</v>
      </c>
      <c r="L38" s="55" t="s">
        <v>40</v>
      </c>
      <c r="M38" s="56">
        <f>U38*G38</f>
        <v>600</v>
      </c>
      <c r="N38" s="57" t="s">
        <v>4</v>
      </c>
      <c r="O38" s="95"/>
      <c r="P38" s="96"/>
      <c r="Q38" s="96"/>
      <c r="R38" s="96"/>
      <c r="S38" s="96"/>
      <c r="T38" s="94"/>
      <c r="U38" s="42">
        <v>3</v>
      </c>
    </row>
    <row r="39" spans="1:21" s="53" customFormat="1" ht="12.75">
      <c r="A39" s="93" t="s">
        <v>64</v>
      </c>
      <c r="B39" s="77">
        <f>B38*$B$6</f>
        <v>792</v>
      </c>
      <c r="C39" s="60">
        <f>POWER(($M$38/$E$4)/C27,$B$16-1)</f>
        <v>1.2383500476592215</v>
      </c>
      <c r="D39" s="60">
        <f aca="true" t="shared" si="10" ref="D39:N39">POWER(($M$38/$E$4)/D27,$B$16-1)</f>
        <v>1.1409202903276487</v>
      </c>
      <c r="E39" s="60">
        <f t="shared" si="10"/>
        <v>1.0764779286406467</v>
      </c>
      <c r="F39" s="60">
        <f t="shared" si="10"/>
        <v>1.0290099477419845</v>
      </c>
      <c r="G39" s="60">
        <f t="shared" si="10"/>
        <v>0.991783795864133</v>
      </c>
      <c r="H39" s="60">
        <f t="shared" si="10"/>
        <v>0.9613621789803098</v>
      </c>
      <c r="I39" s="60">
        <f t="shared" si="10"/>
        <v>0.9357650795434425</v>
      </c>
      <c r="J39" s="60">
        <f t="shared" si="10"/>
        <v>0.9137531495706388</v>
      </c>
      <c r="K39" s="60">
        <f t="shared" si="10"/>
        <v>0.8945019214799098</v>
      </c>
      <c r="L39" s="60">
        <f t="shared" si="10"/>
        <v>0.8774367048459095</v>
      </c>
      <c r="M39" s="60">
        <f t="shared" si="10"/>
        <v>0.8621418218937875</v>
      </c>
      <c r="N39" s="60">
        <f t="shared" si="10"/>
        <v>0.8483074398029431</v>
      </c>
      <c r="O39" s="60">
        <f aca="true" t="shared" si="11" ref="O39:T39">POWER(($M$38/$E$4)/O27,$B$16-1)</f>
        <v>0.8356967959571396</v>
      </c>
      <c r="P39" s="60">
        <f t="shared" si="11"/>
        <v>0.8134456460233284</v>
      </c>
      <c r="Q39" s="60">
        <f t="shared" si="11"/>
        <v>0.7943110266745452</v>
      </c>
      <c r="R39" s="60">
        <f t="shared" si="11"/>
        <v>0.7775762414027483</v>
      </c>
      <c r="S39" s="60">
        <f t="shared" si="11"/>
        <v>0.7627417209949712</v>
      </c>
      <c r="T39" s="60">
        <f t="shared" si="11"/>
        <v>0.7494461233970032</v>
      </c>
      <c r="U39" s="64">
        <f>K38*M38/1000</f>
        <v>28.8</v>
      </c>
    </row>
    <row r="40" spans="1:21" s="17" customFormat="1" ht="12.75">
      <c r="A40" s="38" t="s">
        <v>57</v>
      </c>
      <c r="B40" s="68">
        <v>0.8</v>
      </c>
      <c r="C40" s="98">
        <f>$K$38*$M$38*0.001*C$39*$B40/C$26</f>
        <v>57.06317019613694</v>
      </c>
      <c r="D40" s="98">
        <f aca="true" t="shared" si="12" ref="D40:S42">$K$38*$M$38*0.001*D$39*$B40/D$26</f>
        <v>35.049071318865366</v>
      </c>
      <c r="E40" s="98">
        <f t="shared" si="12"/>
        <v>24.802051475880504</v>
      </c>
      <c r="F40" s="98">
        <f t="shared" si="12"/>
        <v>18.96671135678026</v>
      </c>
      <c r="G40" s="98">
        <f t="shared" si="12"/>
        <v>15.233799104473084</v>
      </c>
      <c r="H40" s="98">
        <f t="shared" si="12"/>
        <v>12.65701977354648</v>
      </c>
      <c r="I40" s="98">
        <f t="shared" si="12"/>
        <v>10.780013716340457</v>
      </c>
      <c r="J40" s="98">
        <f t="shared" si="12"/>
        <v>9.356832251603343</v>
      </c>
      <c r="K40" s="98">
        <f t="shared" si="12"/>
        <v>8.243729708358849</v>
      </c>
      <c r="L40" s="98">
        <f t="shared" si="12"/>
        <v>7.3513242471453655</v>
      </c>
      <c r="M40" s="98">
        <f t="shared" si="12"/>
        <v>6.6212491921442895</v>
      </c>
      <c r="N40" s="98">
        <f t="shared" si="12"/>
        <v>6.013847204018403</v>
      </c>
      <c r="O40" s="98">
        <f t="shared" si="12"/>
        <v>5.501272622529285</v>
      </c>
      <c r="P40" s="98">
        <f t="shared" si="12"/>
        <v>4.685446921094371</v>
      </c>
      <c r="Q40" s="98">
        <f t="shared" si="12"/>
        <v>4.066872456573672</v>
      </c>
      <c r="R40" s="98">
        <f t="shared" si="12"/>
        <v>3.5830713203838647</v>
      </c>
      <c r="S40" s="98">
        <f t="shared" si="12"/>
        <v>3.1951944094043885</v>
      </c>
      <c r="T40" s="98">
        <f aca="true" t="shared" si="13" ref="O40:T42">$K$38*$M$38*0.001*T$39*$B40/T$26</f>
        <v>2.8778731138444926</v>
      </c>
      <c r="U40" s="63">
        <f>U$39*B40</f>
        <v>23.040000000000003</v>
      </c>
    </row>
    <row r="41" spans="1:21" s="17" customFormat="1" ht="12.75">
      <c r="A41" s="38" t="s">
        <v>58</v>
      </c>
      <c r="B41" s="69">
        <v>0.6</v>
      </c>
      <c r="C41" s="98">
        <f>$K$38*$M$38*0.001*C$39*$B41/C$26</f>
        <v>42.7973776471027</v>
      </c>
      <c r="D41" s="98">
        <f t="shared" si="12"/>
        <v>26.286803489149023</v>
      </c>
      <c r="E41" s="98">
        <f t="shared" si="12"/>
        <v>18.601538606910374</v>
      </c>
      <c r="F41" s="98">
        <f t="shared" si="12"/>
        <v>14.225033517585194</v>
      </c>
      <c r="G41" s="98">
        <f t="shared" si="12"/>
        <v>11.425349328354812</v>
      </c>
      <c r="H41" s="98">
        <f t="shared" si="12"/>
        <v>9.492764830159858</v>
      </c>
      <c r="I41" s="98">
        <f t="shared" si="12"/>
        <v>8.085010287255342</v>
      </c>
      <c r="J41" s="98">
        <f t="shared" si="12"/>
        <v>7.017624188702506</v>
      </c>
      <c r="K41" s="98">
        <f t="shared" si="12"/>
        <v>6.182797281269137</v>
      </c>
      <c r="L41" s="98">
        <f t="shared" si="12"/>
        <v>5.513493185359024</v>
      </c>
      <c r="M41" s="98">
        <f t="shared" si="12"/>
        <v>4.965936894108216</v>
      </c>
      <c r="N41" s="98">
        <f t="shared" si="12"/>
        <v>4.510385403013801</v>
      </c>
      <c r="O41" s="98">
        <f t="shared" si="13"/>
        <v>4.125954466896964</v>
      </c>
      <c r="P41" s="98">
        <f t="shared" si="13"/>
        <v>3.5140851908207784</v>
      </c>
      <c r="Q41" s="98">
        <f t="shared" si="13"/>
        <v>3.050154342430254</v>
      </c>
      <c r="R41" s="98">
        <f t="shared" si="13"/>
        <v>2.6873034902878983</v>
      </c>
      <c r="S41" s="98">
        <f t="shared" si="13"/>
        <v>2.3963958070532914</v>
      </c>
      <c r="T41" s="98">
        <f t="shared" si="13"/>
        <v>2.158404835383369</v>
      </c>
      <c r="U41" s="63">
        <f>U$39*B41</f>
        <v>17.28</v>
      </c>
    </row>
    <row r="42" spans="1:21" s="17" customFormat="1" ht="12.75">
      <c r="A42" s="38" t="s">
        <v>59</v>
      </c>
      <c r="B42" s="70">
        <v>0.3</v>
      </c>
      <c r="C42" s="98">
        <f>$K$38*$M$38*0.001*C$39*$B42/C$26</f>
        <v>21.39868882355135</v>
      </c>
      <c r="D42" s="98">
        <f t="shared" si="12"/>
        <v>13.143401744574511</v>
      </c>
      <c r="E42" s="98">
        <f t="shared" si="12"/>
        <v>9.300769303455187</v>
      </c>
      <c r="F42" s="98">
        <f t="shared" si="12"/>
        <v>7.112516758792597</v>
      </c>
      <c r="G42" s="98">
        <f t="shared" si="12"/>
        <v>5.712674664177406</v>
      </c>
      <c r="H42" s="98">
        <f t="shared" si="12"/>
        <v>4.746382415079929</v>
      </c>
      <c r="I42" s="98">
        <f t="shared" si="12"/>
        <v>4.042505143627671</v>
      </c>
      <c r="J42" s="98">
        <f t="shared" si="12"/>
        <v>3.508812094351253</v>
      </c>
      <c r="K42" s="98">
        <f t="shared" si="12"/>
        <v>3.0913986406345684</v>
      </c>
      <c r="L42" s="98">
        <f t="shared" si="12"/>
        <v>2.756746592679512</v>
      </c>
      <c r="M42" s="98">
        <f t="shared" si="12"/>
        <v>2.482968447054108</v>
      </c>
      <c r="N42" s="98">
        <f t="shared" si="12"/>
        <v>2.2551927015069007</v>
      </c>
      <c r="O42" s="98">
        <f t="shared" si="13"/>
        <v>2.062977233448482</v>
      </c>
      <c r="P42" s="98">
        <f t="shared" si="13"/>
        <v>1.7570425954103892</v>
      </c>
      <c r="Q42" s="98">
        <f t="shared" si="13"/>
        <v>1.525077171215127</v>
      </c>
      <c r="R42" s="98">
        <f t="shared" si="13"/>
        <v>1.3436517451439491</v>
      </c>
      <c r="S42" s="98">
        <f t="shared" si="13"/>
        <v>1.1981979035266457</v>
      </c>
      <c r="T42" s="98">
        <f t="shared" si="13"/>
        <v>1.0792024176916846</v>
      </c>
      <c r="U42" s="63">
        <f>U$39*B42</f>
        <v>8.64</v>
      </c>
    </row>
    <row r="43" spans="1:21" ht="12.75">
      <c r="A43" s="41" t="s">
        <v>39</v>
      </c>
      <c r="B43" s="58">
        <f>U43*$B$7</f>
        <v>16</v>
      </c>
      <c r="C43" s="59" t="s">
        <v>43</v>
      </c>
      <c r="D43" s="59" t="s">
        <v>46</v>
      </c>
      <c r="E43" s="44">
        <f>$B$4</f>
        <v>12</v>
      </c>
      <c r="F43" s="43" t="s">
        <v>41</v>
      </c>
      <c r="G43" s="45">
        <f>$B$5</f>
        <v>200</v>
      </c>
      <c r="H43" s="46" t="s">
        <v>4</v>
      </c>
      <c r="I43" s="79" t="s">
        <v>47</v>
      </c>
      <c r="J43" s="79"/>
      <c r="K43" s="54">
        <f>$B$3</f>
        <v>48</v>
      </c>
      <c r="L43" s="55" t="s">
        <v>40</v>
      </c>
      <c r="M43" s="56">
        <f>U43*G43</f>
        <v>800</v>
      </c>
      <c r="N43" s="57" t="s">
        <v>4</v>
      </c>
      <c r="O43" s="95"/>
      <c r="P43" s="96"/>
      <c r="Q43" s="96"/>
      <c r="R43" s="96"/>
      <c r="S43" s="96"/>
      <c r="T43" s="94"/>
      <c r="U43" s="42">
        <v>4</v>
      </c>
    </row>
    <row r="44" spans="1:21" s="2" customFormat="1" ht="12.75">
      <c r="A44" s="93" t="s">
        <v>64</v>
      </c>
      <c r="B44" s="77">
        <f>B43*$B$6</f>
        <v>1056</v>
      </c>
      <c r="C44" s="60">
        <f>POWER(($M$43/$E$4)/C27,$B$16-1)</f>
        <v>1.3124827349565305</v>
      </c>
      <c r="D44" s="60">
        <f aca="true" t="shared" si="14" ref="D44:N44">POWER(($M$43/$E$4)/D27,$B$16-1)</f>
        <v>1.2092204347608728</v>
      </c>
      <c r="E44" s="60">
        <f t="shared" si="14"/>
        <v>1.140920290327649</v>
      </c>
      <c r="F44" s="60">
        <f t="shared" si="14"/>
        <v>1.09061068238561</v>
      </c>
      <c r="G44" s="60">
        <f t="shared" si="14"/>
        <v>1.051156021144304</v>
      </c>
      <c r="H44" s="60">
        <f t="shared" si="14"/>
        <v>1.018913242129636</v>
      </c>
      <c r="I44" s="60">
        <f t="shared" si="14"/>
        <v>0.991783795864133</v>
      </c>
      <c r="J44" s="60">
        <f t="shared" si="14"/>
        <v>0.9684541419371302</v>
      </c>
      <c r="K44" s="60">
        <f t="shared" si="14"/>
        <v>0.9480504567727032</v>
      </c>
      <c r="L44" s="60">
        <f t="shared" si="14"/>
        <v>0.9299636466314548</v>
      </c>
      <c r="M44" s="60">
        <f t="shared" si="14"/>
        <v>0.9137531495706388</v>
      </c>
      <c r="N44" s="60">
        <f t="shared" si="14"/>
        <v>0.8990905849126514</v>
      </c>
      <c r="O44" s="60">
        <f aca="true" t="shared" si="15" ref="O44:T44">POWER(($M$43/$E$4)/O27,$B$16-1)</f>
        <v>0.8857250164648698</v>
      </c>
      <c r="P44" s="60">
        <f t="shared" si="15"/>
        <v>0.8621418218937875</v>
      </c>
      <c r="Q44" s="60">
        <f t="shared" si="15"/>
        <v>0.8418617261464548</v>
      </c>
      <c r="R44" s="60">
        <f t="shared" si="15"/>
        <v>0.8241251283371717</v>
      </c>
      <c r="S44" s="60">
        <f t="shared" si="15"/>
        <v>0.8084025530012472</v>
      </c>
      <c r="T44" s="60">
        <f t="shared" si="15"/>
        <v>0.7943110266745452</v>
      </c>
      <c r="U44" s="64">
        <f>K43*M43/1000</f>
        <v>38.4</v>
      </c>
    </row>
    <row r="45" spans="1:21" ht="12.75">
      <c r="A45" s="38" t="s">
        <v>57</v>
      </c>
      <c r="B45" s="68">
        <v>0.8</v>
      </c>
      <c r="C45" s="98">
        <f>$K$43*$M$43*0.001*C$44*$B45/C$26</f>
        <v>80.63893923572924</v>
      </c>
      <c r="D45" s="98">
        <f aca="true" t="shared" si="16" ref="D45:T47">$K$43*$M$43*0.001*D$44*$B45/D$26</f>
        <v>49.52966900780535</v>
      </c>
      <c r="E45" s="98">
        <f t="shared" si="16"/>
        <v>35.04907131886537</v>
      </c>
      <c r="F45" s="98">
        <f t="shared" si="16"/>
        <v>26.802848130308753</v>
      </c>
      <c r="G45" s="98">
        <f t="shared" si="16"/>
        <v>21.527675313035346</v>
      </c>
      <c r="H45" s="98">
        <f t="shared" si="16"/>
        <v>17.88629417041281</v>
      </c>
      <c r="I45" s="98">
        <f t="shared" si="16"/>
        <v>15.233799104473082</v>
      </c>
      <c r="J45" s="98">
        <f t="shared" si="16"/>
        <v>13.222627217914951</v>
      </c>
      <c r="K45" s="98">
        <f t="shared" si="16"/>
        <v>11.649644012822977</v>
      </c>
      <c r="L45" s="98">
        <f t="shared" si="16"/>
        <v>10.388539354370288</v>
      </c>
      <c r="M45" s="98">
        <f t="shared" si="16"/>
        <v>9.356832251603342</v>
      </c>
      <c r="N45" s="98">
        <f t="shared" si="16"/>
        <v>8.498480851851276</v>
      </c>
      <c r="O45" s="98">
        <f t="shared" si="16"/>
        <v>7.774135001657372</v>
      </c>
      <c r="P45" s="98">
        <f t="shared" si="16"/>
        <v>6.621249192144288</v>
      </c>
      <c r="Q45" s="98">
        <f t="shared" si="16"/>
        <v>5.747109383826466</v>
      </c>
      <c r="R45" s="98">
        <f t="shared" si="16"/>
        <v>5.063424788503583</v>
      </c>
      <c r="S45" s="98">
        <f t="shared" si="16"/>
        <v>4.515295714217875</v>
      </c>
      <c r="T45" s="98">
        <f t="shared" si="16"/>
        <v>4.066872456573672</v>
      </c>
      <c r="U45" s="63">
        <f>U$44*B45</f>
        <v>30.72</v>
      </c>
    </row>
    <row r="46" spans="1:21" ht="12.75">
      <c r="A46" s="38" t="s">
        <v>58</v>
      </c>
      <c r="B46" s="69">
        <v>0.6</v>
      </c>
      <c r="C46" s="98">
        <f aca="true" t="shared" si="17" ref="C46:R47">$K$43*$M$43*0.001*C$44*$B46/C$26</f>
        <v>60.47920442679692</v>
      </c>
      <c r="D46" s="98">
        <f t="shared" si="17"/>
        <v>37.14725175585401</v>
      </c>
      <c r="E46" s="98">
        <f t="shared" si="17"/>
        <v>26.28680348914903</v>
      </c>
      <c r="F46" s="98">
        <f t="shared" si="17"/>
        <v>20.102136097731567</v>
      </c>
      <c r="G46" s="98">
        <f t="shared" si="17"/>
        <v>16.14575648477651</v>
      </c>
      <c r="H46" s="98">
        <f t="shared" si="17"/>
        <v>13.414720627809606</v>
      </c>
      <c r="I46" s="98">
        <f t="shared" si="17"/>
        <v>11.42534932835481</v>
      </c>
      <c r="J46" s="98">
        <f t="shared" si="17"/>
        <v>9.91697041343621</v>
      </c>
      <c r="K46" s="98">
        <f t="shared" si="17"/>
        <v>8.737233009617231</v>
      </c>
      <c r="L46" s="98">
        <f t="shared" si="17"/>
        <v>7.791404515777715</v>
      </c>
      <c r="M46" s="98">
        <f t="shared" si="17"/>
        <v>7.017624188702506</v>
      </c>
      <c r="N46" s="98">
        <f t="shared" si="17"/>
        <v>6.373860638888457</v>
      </c>
      <c r="O46" s="98">
        <f t="shared" si="17"/>
        <v>5.830601251243029</v>
      </c>
      <c r="P46" s="98">
        <f t="shared" si="17"/>
        <v>4.965936894108215</v>
      </c>
      <c r="Q46" s="98">
        <f t="shared" si="17"/>
        <v>4.310332037869848</v>
      </c>
      <c r="R46" s="98">
        <f t="shared" si="17"/>
        <v>3.7975685913776864</v>
      </c>
      <c r="S46" s="98">
        <f t="shared" si="16"/>
        <v>3.386471785663406</v>
      </c>
      <c r="T46" s="98">
        <f t="shared" si="16"/>
        <v>3.0501543424302535</v>
      </c>
      <c r="U46" s="63">
        <f>U$44*B46</f>
        <v>23.04</v>
      </c>
    </row>
    <row r="47" spans="1:21" ht="12.75">
      <c r="A47" s="38" t="s">
        <v>59</v>
      </c>
      <c r="B47" s="71">
        <v>0.3</v>
      </c>
      <c r="C47" s="98">
        <f t="shared" si="17"/>
        <v>30.23960221339846</v>
      </c>
      <c r="D47" s="98">
        <f t="shared" si="17"/>
        <v>18.573625877927004</v>
      </c>
      <c r="E47" s="98">
        <f t="shared" si="17"/>
        <v>13.143401744574515</v>
      </c>
      <c r="F47" s="98">
        <f t="shared" si="17"/>
        <v>10.051068048865783</v>
      </c>
      <c r="G47" s="98">
        <f t="shared" si="17"/>
        <v>8.072878242388255</v>
      </c>
      <c r="H47" s="98">
        <f t="shared" si="17"/>
        <v>6.707360313904803</v>
      </c>
      <c r="I47" s="98">
        <f t="shared" si="17"/>
        <v>5.712674664177405</v>
      </c>
      <c r="J47" s="98">
        <f t="shared" si="17"/>
        <v>4.958485206718105</v>
      </c>
      <c r="K47" s="98">
        <f t="shared" si="17"/>
        <v>4.368616504808616</v>
      </c>
      <c r="L47" s="98">
        <f t="shared" si="17"/>
        <v>3.8957022578888574</v>
      </c>
      <c r="M47" s="98">
        <f t="shared" si="17"/>
        <v>3.508812094351253</v>
      </c>
      <c r="N47" s="98">
        <f t="shared" si="17"/>
        <v>3.1869303194442287</v>
      </c>
      <c r="O47" s="98">
        <f t="shared" si="16"/>
        <v>2.9153006256215144</v>
      </c>
      <c r="P47" s="98">
        <f t="shared" si="16"/>
        <v>2.4829684470541076</v>
      </c>
      <c r="Q47" s="98">
        <f t="shared" si="16"/>
        <v>2.155166018934924</v>
      </c>
      <c r="R47" s="98">
        <f t="shared" si="16"/>
        <v>1.8987842956888432</v>
      </c>
      <c r="S47" s="98">
        <f t="shared" si="16"/>
        <v>1.693235892831703</v>
      </c>
      <c r="T47" s="98">
        <f t="shared" si="16"/>
        <v>1.5250771712151268</v>
      </c>
      <c r="U47" s="63">
        <f>U$44*B47</f>
        <v>11.52</v>
      </c>
    </row>
    <row r="48" ht="17.25" customHeight="1">
      <c r="A48" s="76" t="s">
        <v>56</v>
      </c>
    </row>
  </sheetData>
  <mergeCells count="19">
    <mergeCell ref="O43:T43"/>
    <mergeCell ref="A1:I1"/>
    <mergeCell ref="O28:T28"/>
    <mergeCell ref="O33:T33"/>
    <mergeCell ref="O38:T38"/>
    <mergeCell ref="E2:I2"/>
    <mergeCell ref="U26:U27"/>
    <mergeCell ref="A2:C2"/>
    <mergeCell ref="G3:I3"/>
    <mergeCell ref="G4:I4"/>
    <mergeCell ref="G5:I5"/>
    <mergeCell ref="G6:I6"/>
    <mergeCell ref="G7:I7"/>
    <mergeCell ref="A24:U24"/>
    <mergeCell ref="I33:J33"/>
    <mergeCell ref="I38:J38"/>
    <mergeCell ref="I43:J43"/>
    <mergeCell ref="G8:I8"/>
    <mergeCell ref="I28:J28"/>
  </mergeCells>
  <printOptions/>
  <pageMargins left="0.24" right="0.2" top="0.35433070866141736" bottom="0.4330708661417323" header="0.35433070866141736" footer="0.4330708661417323"/>
  <pageSetup horizontalDpi="600" verticalDpi="600" orientation="portrait" paperSize="9" scale="75" r:id="rId3"/>
  <headerFooter alignWithMargins="0">
    <oddHeader>&amp;Rwww.ValleyWinds.ru
В "Долине ветров" свет есть всегда!
(495) 652-0045
info@valleywinds.ru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="80" zoomScaleNormal="80" workbookViewId="0" topLeftCell="A1">
      <selection activeCell="N44" sqref="N44"/>
    </sheetView>
  </sheetViews>
  <sheetFormatPr defaultColWidth="9.00390625" defaultRowHeight="15.75" customHeight="1"/>
  <cols>
    <col min="1" max="1" width="47.875" style="0" customWidth="1"/>
    <col min="2" max="2" width="6.00390625" style="1" customWidth="1"/>
    <col min="3" max="3" width="6.25390625" style="1" customWidth="1"/>
    <col min="4" max="4" width="6.875" style="0" customWidth="1"/>
    <col min="5" max="5" width="6.25390625" style="0" customWidth="1"/>
    <col min="6" max="6" width="6.625" style="0" customWidth="1"/>
    <col min="7" max="7" width="6.125" style="0" customWidth="1"/>
    <col min="8" max="8" width="6.375" style="0" customWidth="1"/>
    <col min="9" max="9" width="6.00390625" style="0" customWidth="1"/>
    <col min="10" max="10" width="6.25390625" style="0" customWidth="1"/>
    <col min="11" max="11" width="6.00390625" style="0" customWidth="1"/>
    <col min="12" max="12" width="6.375" style="0" customWidth="1"/>
    <col min="13" max="13" width="6.125" style="0" customWidth="1"/>
    <col min="14" max="14" width="6.625" style="0" customWidth="1"/>
  </cols>
  <sheetData>
    <row r="1" spans="1:9" ht="25.5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</row>
    <row r="2" spans="1:9" ht="15.75" customHeight="1">
      <c r="A2" s="84" t="s">
        <v>45</v>
      </c>
      <c r="B2" s="85"/>
      <c r="C2" s="86"/>
      <c r="E2" s="81" t="s">
        <v>38</v>
      </c>
      <c r="F2" s="81"/>
      <c r="G2" s="81"/>
      <c r="H2" s="81"/>
      <c r="I2" s="81"/>
    </row>
    <row r="3" spans="1:9" s="2" customFormat="1" ht="15.75" customHeight="1">
      <c r="A3" s="47" t="s">
        <v>26</v>
      </c>
      <c r="B3" s="49">
        <v>24</v>
      </c>
      <c r="C3" s="48" t="s">
        <v>0</v>
      </c>
      <c r="E3" s="18" t="s">
        <v>15</v>
      </c>
      <c r="F3" s="18" t="s">
        <v>16</v>
      </c>
      <c r="G3" s="87" t="s">
        <v>27</v>
      </c>
      <c r="H3" s="87"/>
      <c r="I3" s="87"/>
    </row>
    <row r="4" spans="1:9" s="3" customFormat="1" ht="13.5" customHeight="1">
      <c r="A4" s="12" t="s">
        <v>9</v>
      </c>
      <c r="B4" s="6">
        <v>12</v>
      </c>
      <c r="C4" s="13" t="s">
        <v>0</v>
      </c>
      <c r="E4" s="23">
        <v>20</v>
      </c>
      <c r="F4" s="23">
        <v>10</v>
      </c>
      <c r="G4" s="88" t="s">
        <v>10</v>
      </c>
      <c r="H4" s="88"/>
      <c r="I4" s="88"/>
    </row>
    <row r="5" spans="1:9" s="3" customFormat="1" ht="15.75" customHeight="1">
      <c r="A5" s="99" t="s">
        <v>65</v>
      </c>
      <c r="B5" s="49">
        <v>200</v>
      </c>
      <c r="C5" s="99" t="s">
        <v>4</v>
      </c>
      <c r="E5" s="19" t="s">
        <v>13</v>
      </c>
      <c r="F5" s="19" t="s">
        <v>14</v>
      </c>
      <c r="G5" s="89" t="s">
        <v>28</v>
      </c>
      <c r="H5" s="89"/>
      <c r="I5" s="89"/>
    </row>
    <row r="6" spans="1:9" s="3" customFormat="1" ht="12.75" customHeight="1">
      <c r="A6" s="12" t="s">
        <v>20</v>
      </c>
      <c r="B6" s="6">
        <v>66</v>
      </c>
      <c r="C6" s="13" t="s">
        <v>21</v>
      </c>
      <c r="E6" s="24">
        <v>10</v>
      </c>
      <c r="F6" s="24">
        <v>17.8</v>
      </c>
      <c r="G6" s="90" t="s">
        <v>3</v>
      </c>
      <c r="H6" s="90"/>
      <c r="I6" s="90"/>
    </row>
    <row r="7" spans="1:9" s="3" customFormat="1" ht="27" customHeight="1">
      <c r="A7" s="12" t="s">
        <v>24</v>
      </c>
      <c r="B7" s="16">
        <f>B3/B4</f>
        <v>2</v>
      </c>
      <c r="C7" s="13" t="s">
        <v>1</v>
      </c>
      <c r="E7" s="20" t="s">
        <v>11</v>
      </c>
      <c r="F7" s="21">
        <f>LOG(F4/E4)/LOG(E6/F6)</f>
        <v>1.2021004428099138</v>
      </c>
      <c r="G7" s="80" t="s">
        <v>18</v>
      </c>
      <c r="H7" s="80"/>
      <c r="I7" s="80"/>
    </row>
    <row r="8" spans="1:9" s="3" customFormat="1" ht="30.75" customHeight="1">
      <c r="A8" s="47" t="s">
        <v>63</v>
      </c>
      <c r="B8" s="49">
        <v>2</v>
      </c>
      <c r="C8" s="13"/>
      <c r="E8" s="22" t="s">
        <v>19</v>
      </c>
      <c r="F8" s="65">
        <f>POWER(E6,F7)*E4</f>
        <v>318.5154025347372</v>
      </c>
      <c r="G8" s="80" t="s">
        <v>17</v>
      </c>
      <c r="H8" s="80"/>
      <c r="I8" s="80"/>
    </row>
    <row r="9" spans="1:8" s="3" customFormat="1" ht="12.75">
      <c r="A9" s="15" t="s">
        <v>22</v>
      </c>
      <c r="B9" s="7">
        <f>B8*B7</f>
        <v>4</v>
      </c>
      <c r="C9" s="13" t="s">
        <v>1</v>
      </c>
      <c r="E9" s="78" t="s">
        <v>60</v>
      </c>
      <c r="F9" s="78"/>
      <c r="G9" s="78"/>
      <c r="H9" s="78"/>
    </row>
    <row r="10" spans="1:5" s="3" customFormat="1" ht="15.75" customHeight="1">
      <c r="A10" s="13" t="s">
        <v>50</v>
      </c>
      <c r="B10" s="16">
        <f>B5*B8</f>
        <v>400</v>
      </c>
      <c r="C10" s="13" t="s">
        <v>4</v>
      </c>
      <c r="E10" s="52" t="s">
        <v>61</v>
      </c>
    </row>
    <row r="11" spans="1:3" s="4" customFormat="1" ht="14.25" customHeight="1">
      <c r="A11" s="13" t="s">
        <v>51</v>
      </c>
      <c r="B11" s="16">
        <f>B10/$E$4</f>
        <v>20</v>
      </c>
      <c r="C11" s="13" t="s">
        <v>3</v>
      </c>
    </row>
    <row r="12" spans="1:8" s="4" customFormat="1" ht="26.25" customHeight="1">
      <c r="A12" s="15" t="s">
        <v>48</v>
      </c>
      <c r="B12" s="10">
        <f>B9*B4*B5/1000</f>
        <v>9.6</v>
      </c>
      <c r="C12" s="13" t="s">
        <v>6</v>
      </c>
      <c r="E12" s="33" t="s">
        <v>37</v>
      </c>
      <c r="F12" s="33" t="s">
        <v>34</v>
      </c>
      <c r="G12" s="34" t="s">
        <v>35</v>
      </c>
      <c r="H12" s="3"/>
    </row>
    <row r="13" spans="1:7" s="4" customFormat="1" ht="15.75" customHeight="1">
      <c r="A13" s="47" t="s">
        <v>31</v>
      </c>
      <c r="B13" s="67">
        <v>1.5</v>
      </c>
      <c r="C13" s="48" t="s">
        <v>5</v>
      </c>
      <c r="E13" s="26">
        <v>2.3</v>
      </c>
      <c r="F13" s="12"/>
      <c r="G13" s="32">
        <v>0</v>
      </c>
    </row>
    <row r="14" spans="1:8" s="4" customFormat="1" ht="15" customHeight="1">
      <c r="A14" s="15" t="s">
        <v>29</v>
      </c>
      <c r="B14" s="5">
        <f>1000*B13/B3</f>
        <v>62.5</v>
      </c>
      <c r="C14" s="11" t="s">
        <v>3</v>
      </c>
      <c r="E14" s="26">
        <v>1.85</v>
      </c>
      <c r="F14" s="27">
        <f>E13-E14</f>
        <v>0.44999999999999973</v>
      </c>
      <c r="G14" s="28">
        <f>F14/F17</f>
        <v>0.6428571428571427</v>
      </c>
      <c r="H14" s="8"/>
    </row>
    <row r="15" spans="1:8" s="4" customFormat="1" ht="30.75" customHeight="1">
      <c r="A15" s="47" t="s">
        <v>42</v>
      </c>
      <c r="B15" s="67">
        <v>0.6</v>
      </c>
      <c r="C15" s="13"/>
      <c r="E15" s="29">
        <v>1.75</v>
      </c>
      <c r="F15" s="30">
        <f>E13-E15</f>
        <v>0.5499999999999998</v>
      </c>
      <c r="G15" s="31">
        <f>F15/F17</f>
        <v>0.7857142857142858</v>
      </c>
      <c r="H15" s="35"/>
    </row>
    <row r="16" spans="1:8" s="4" customFormat="1" ht="15.75" customHeight="1">
      <c r="A16" s="14" t="s">
        <v>53</v>
      </c>
      <c r="B16" s="72">
        <f>F7</f>
        <v>1.2021004428099138</v>
      </c>
      <c r="C16" s="13"/>
      <c r="E16" s="27">
        <v>1.7</v>
      </c>
      <c r="F16" s="27">
        <f>E13-E16</f>
        <v>0.5999999999999999</v>
      </c>
      <c r="G16" s="32">
        <f>F16/F17</f>
        <v>0.8571428571428573</v>
      </c>
      <c r="H16" s="8"/>
    </row>
    <row r="17" spans="1:7" s="4" customFormat="1" ht="13.5" customHeight="1">
      <c r="A17" s="14" t="s">
        <v>23</v>
      </c>
      <c r="B17" s="73">
        <f>B11/B14</f>
        <v>0.32</v>
      </c>
      <c r="C17" s="13"/>
      <c r="E17" s="27">
        <v>1.6</v>
      </c>
      <c r="F17" s="27">
        <f>E13-E17</f>
        <v>0.6999999999999997</v>
      </c>
      <c r="G17" s="32">
        <f>F17/F17</f>
        <v>1</v>
      </c>
    </row>
    <row r="18" spans="1:3" s="4" customFormat="1" ht="24.75" customHeight="1">
      <c r="A18" s="14" t="s">
        <v>32</v>
      </c>
      <c r="B18" s="74">
        <f>POWER(B17,B16-1)</f>
        <v>0.7943110266745452</v>
      </c>
      <c r="C18" s="13"/>
    </row>
    <row r="19" spans="1:4" s="4" customFormat="1" ht="25.5" customHeight="1">
      <c r="A19" s="15" t="s">
        <v>49</v>
      </c>
      <c r="B19" s="10">
        <f>B12*B15*B18</f>
        <v>4.57523151364538</v>
      </c>
      <c r="C19" s="13" t="s">
        <v>7</v>
      </c>
      <c r="D19" s="25" t="s">
        <v>33</v>
      </c>
    </row>
    <row r="20" spans="1:5" s="4" customFormat="1" ht="15.75" customHeight="1">
      <c r="A20" s="15" t="s">
        <v>8</v>
      </c>
      <c r="B20" s="10">
        <f>B19/B13</f>
        <v>3.0501543424302535</v>
      </c>
      <c r="C20" s="13" t="s">
        <v>2</v>
      </c>
      <c r="D20" s="9">
        <f>B20*60</f>
        <v>183.0092605458152</v>
      </c>
      <c r="E20" s="66" t="s">
        <v>12</v>
      </c>
    </row>
    <row r="21" spans="1:3" s="4" customFormat="1" ht="14.25" customHeight="1">
      <c r="A21" s="12" t="s">
        <v>25</v>
      </c>
      <c r="B21" s="75">
        <f>B6*B9</f>
        <v>264</v>
      </c>
      <c r="C21" s="12" t="s">
        <v>21</v>
      </c>
    </row>
    <row r="22" s="4" customFormat="1" ht="15.75" customHeight="1">
      <c r="A22" t="s">
        <v>30</v>
      </c>
    </row>
    <row r="23" s="4" customFormat="1" ht="8.25" customHeight="1">
      <c r="A23"/>
    </row>
    <row r="24" spans="1:14" s="4" customFormat="1" ht="15.75" customHeight="1">
      <c r="A24" s="91" t="s">
        <v>54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="4" customFormat="1" ht="6.75" customHeight="1">
      <c r="E25" s="50"/>
    </row>
    <row r="26" spans="1:14" s="4" customFormat="1" ht="12.75">
      <c r="A26" s="39" t="s">
        <v>36</v>
      </c>
      <c r="B26" s="51" t="s">
        <v>44</v>
      </c>
      <c r="C26" s="40">
        <v>0.5</v>
      </c>
      <c r="D26" s="40">
        <f aca="true" t="shared" si="0" ref="D26:M26">C26+0.25</f>
        <v>0.75</v>
      </c>
      <c r="E26" s="40">
        <f t="shared" si="0"/>
        <v>1</v>
      </c>
      <c r="F26" s="40">
        <f t="shared" si="0"/>
        <v>1.25</v>
      </c>
      <c r="G26" s="40">
        <f t="shared" si="0"/>
        <v>1.5</v>
      </c>
      <c r="H26" s="40">
        <f t="shared" si="0"/>
        <v>1.75</v>
      </c>
      <c r="I26" s="40">
        <f t="shared" si="0"/>
        <v>2</v>
      </c>
      <c r="J26" s="40">
        <f t="shared" si="0"/>
        <v>2.25</v>
      </c>
      <c r="K26" s="40">
        <f t="shared" si="0"/>
        <v>2.5</v>
      </c>
      <c r="L26" s="40">
        <f t="shared" si="0"/>
        <v>2.75</v>
      </c>
      <c r="M26" s="40">
        <f t="shared" si="0"/>
        <v>3</v>
      </c>
      <c r="N26" s="82" t="s">
        <v>55</v>
      </c>
    </row>
    <row r="27" spans="1:14" s="4" customFormat="1" ht="12.75">
      <c r="A27" s="12" t="s">
        <v>52</v>
      </c>
      <c r="B27" s="12"/>
      <c r="C27" s="37">
        <f aca="true" t="shared" si="1" ref="C27:M27">C26*1000/$B$3</f>
        <v>20.833333333333332</v>
      </c>
      <c r="D27" s="37">
        <f t="shared" si="1"/>
        <v>31.25</v>
      </c>
      <c r="E27" s="37">
        <f t="shared" si="1"/>
        <v>41.666666666666664</v>
      </c>
      <c r="F27" s="37">
        <f t="shared" si="1"/>
        <v>52.083333333333336</v>
      </c>
      <c r="G27" s="37">
        <f t="shared" si="1"/>
        <v>62.5</v>
      </c>
      <c r="H27" s="37">
        <f t="shared" si="1"/>
        <v>72.91666666666667</v>
      </c>
      <c r="I27" s="37">
        <f t="shared" si="1"/>
        <v>83.33333333333333</v>
      </c>
      <c r="J27" s="37">
        <f t="shared" si="1"/>
        <v>93.75</v>
      </c>
      <c r="K27" s="100">
        <f t="shared" si="1"/>
        <v>104.16666666666667</v>
      </c>
      <c r="L27" s="100">
        <f t="shared" si="1"/>
        <v>114.58333333333333</v>
      </c>
      <c r="M27" s="100">
        <f t="shared" si="1"/>
        <v>125</v>
      </c>
      <c r="N27" s="83"/>
    </row>
    <row r="28" spans="1:14" s="36" customFormat="1" ht="12.75">
      <c r="A28" s="41" t="s">
        <v>39</v>
      </c>
      <c r="B28" s="58">
        <f>N28*$B$7</f>
        <v>2</v>
      </c>
      <c r="C28" s="59" t="s">
        <v>43</v>
      </c>
      <c r="D28" s="59" t="s">
        <v>46</v>
      </c>
      <c r="E28" s="44">
        <f>$B$4</f>
        <v>12</v>
      </c>
      <c r="F28" s="43" t="s">
        <v>41</v>
      </c>
      <c r="G28" s="45">
        <f>$B$5</f>
        <v>200</v>
      </c>
      <c r="H28" s="46" t="s">
        <v>4</v>
      </c>
      <c r="I28" s="79" t="s">
        <v>47</v>
      </c>
      <c r="J28" s="79"/>
      <c r="K28" s="54">
        <f>$B$3</f>
        <v>24</v>
      </c>
      <c r="L28" s="55" t="s">
        <v>40</v>
      </c>
      <c r="M28" s="56">
        <f>N28*G28</f>
        <v>200</v>
      </c>
      <c r="N28" s="42">
        <v>1</v>
      </c>
    </row>
    <row r="29" spans="1:14" s="36" customFormat="1" ht="12.75">
      <c r="A29" s="93" t="s">
        <v>64</v>
      </c>
      <c r="B29" s="77">
        <f>B28*$B$6</f>
        <v>132</v>
      </c>
      <c r="C29" s="60">
        <f aca="true" t="shared" si="2" ref="C29:M29">POWER(($M$28/$E$4)/C27,$B$16-1)</f>
        <v>0.8621418218937875</v>
      </c>
      <c r="D29" s="60">
        <f t="shared" si="2"/>
        <v>0.7943110266745452</v>
      </c>
      <c r="E29" s="60">
        <f t="shared" si="2"/>
        <v>0.7494461233970032</v>
      </c>
      <c r="F29" s="60">
        <f t="shared" si="2"/>
        <v>0.7163988185489527</v>
      </c>
      <c r="G29" s="60">
        <f t="shared" si="2"/>
        <v>0.6904818958963219</v>
      </c>
      <c r="H29" s="60">
        <f t="shared" si="2"/>
        <v>0.6693023043464602</v>
      </c>
      <c r="I29" s="60">
        <f t="shared" si="2"/>
        <v>0.6514815516558848</v>
      </c>
      <c r="J29" s="60">
        <f t="shared" si="2"/>
        <v>0.6361568012381631</v>
      </c>
      <c r="K29" s="60">
        <f t="shared" si="2"/>
        <v>0.6227540570858074</v>
      </c>
      <c r="L29" s="60">
        <f t="shared" si="2"/>
        <v>0.6108732185558138</v>
      </c>
      <c r="M29" s="60">
        <f t="shared" si="2"/>
        <v>0.600224889935873</v>
      </c>
      <c r="N29" s="61">
        <f>K28*M28/1000</f>
        <v>4.8</v>
      </c>
    </row>
    <row r="30" spans="1:14" s="17" customFormat="1" ht="12.75">
      <c r="A30" s="38" t="s">
        <v>57</v>
      </c>
      <c r="B30" s="69">
        <v>0.8</v>
      </c>
      <c r="C30" s="97">
        <f aca="true" t="shared" si="3" ref="C30:L32">$K$28*$M$28*0.001*C$29*$B30/C$26</f>
        <v>6.621249192144288</v>
      </c>
      <c r="D30" s="97">
        <f t="shared" si="3"/>
        <v>4.066872456573672</v>
      </c>
      <c r="E30" s="97">
        <f t="shared" si="3"/>
        <v>2.877873113844492</v>
      </c>
      <c r="F30" s="97">
        <f t="shared" si="3"/>
        <v>2.200777170582383</v>
      </c>
      <c r="G30" s="97">
        <f t="shared" si="3"/>
        <v>1.767633653494584</v>
      </c>
      <c r="H30" s="97">
        <f t="shared" si="3"/>
        <v>1.4686404849659471</v>
      </c>
      <c r="I30" s="97">
        <f t="shared" si="3"/>
        <v>1.250844579179299</v>
      </c>
      <c r="J30" s="97">
        <f t="shared" si="3"/>
        <v>1.0857076074464649</v>
      </c>
      <c r="K30" s="97">
        <f t="shared" si="3"/>
        <v>0.9565502316838004</v>
      </c>
      <c r="L30" s="97">
        <f t="shared" si="3"/>
        <v>0.8530011488197545</v>
      </c>
      <c r="M30" s="97">
        <f>$K$28*$M$28*0.001*M$29*$B30/M$26</f>
        <v>0.7682878591179175</v>
      </c>
      <c r="N30" s="63">
        <f>N$29*B30</f>
        <v>3.84</v>
      </c>
    </row>
    <row r="31" spans="1:14" s="17" customFormat="1" ht="12.75">
      <c r="A31" s="38" t="s">
        <v>58</v>
      </c>
      <c r="B31" s="69">
        <v>0.6</v>
      </c>
      <c r="C31" s="98">
        <f t="shared" si="3"/>
        <v>4.965936894108215</v>
      </c>
      <c r="D31" s="98">
        <f t="shared" si="3"/>
        <v>3.0501543424302535</v>
      </c>
      <c r="E31" s="98">
        <f t="shared" si="3"/>
        <v>2.158404835383369</v>
      </c>
      <c r="F31" s="98">
        <f t="shared" si="3"/>
        <v>1.650582877936787</v>
      </c>
      <c r="G31" s="98">
        <f t="shared" si="3"/>
        <v>1.3257252401209378</v>
      </c>
      <c r="H31" s="98">
        <f t="shared" si="3"/>
        <v>1.1014803637244601</v>
      </c>
      <c r="I31" s="98">
        <f t="shared" si="3"/>
        <v>0.938133434384474</v>
      </c>
      <c r="J31" s="98">
        <f t="shared" si="3"/>
        <v>0.8142807055848488</v>
      </c>
      <c r="K31" s="98">
        <f t="shared" si="3"/>
        <v>0.7174126737628501</v>
      </c>
      <c r="L31" s="98">
        <f t="shared" si="3"/>
        <v>0.6397508616148158</v>
      </c>
      <c r="M31" s="98">
        <f>$K$28*$M$28*0.001*M$29*$B31/M$26</f>
        <v>0.576215894338438</v>
      </c>
      <c r="N31" s="63">
        <f>N$29*B31</f>
        <v>2.88</v>
      </c>
    </row>
    <row r="32" spans="1:14" s="17" customFormat="1" ht="12.75">
      <c r="A32" s="38" t="s">
        <v>59</v>
      </c>
      <c r="B32" s="70">
        <v>0.3</v>
      </c>
      <c r="C32" s="98">
        <f t="shared" si="3"/>
        <v>2.4829684470541076</v>
      </c>
      <c r="D32" s="98">
        <f t="shared" si="3"/>
        <v>1.5250771712151268</v>
      </c>
      <c r="E32" s="98">
        <f t="shared" si="3"/>
        <v>1.0792024176916846</v>
      </c>
      <c r="F32" s="98">
        <f t="shared" si="3"/>
        <v>0.8252914389683935</v>
      </c>
      <c r="G32" s="98">
        <f t="shared" si="3"/>
        <v>0.6628626200604689</v>
      </c>
      <c r="H32" s="98">
        <f t="shared" si="3"/>
        <v>0.5507401818622301</v>
      </c>
      <c r="I32" s="98">
        <f t="shared" si="3"/>
        <v>0.469066717192237</v>
      </c>
      <c r="J32" s="98">
        <f t="shared" si="3"/>
        <v>0.4071403527924244</v>
      </c>
      <c r="K32" s="98">
        <f t="shared" si="3"/>
        <v>0.35870633688142506</v>
      </c>
      <c r="L32" s="98">
        <f t="shared" si="3"/>
        <v>0.3198754308074079</v>
      </c>
      <c r="M32" s="98">
        <f>$K$28*$M$28*0.001*M$29*$B32/M$26</f>
        <v>0.288107947169219</v>
      </c>
      <c r="N32" s="63">
        <f>N$29*B32</f>
        <v>1.44</v>
      </c>
    </row>
    <row r="33" spans="1:14" s="17" customFormat="1" ht="12.75">
      <c r="A33" s="41" t="s">
        <v>39</v>
      </c>
      <c r="B33" s="58">
        <f>N33*$B$7</f>
        <v>4</v>
      </c>
      <c r="C33" s="59" t="s">
        <v>43</v>
      </c>
      <c r="D33" s="59" t="s">
        <v>46</v>
      </c>
      <c r="E33" s="44">
        <f>$B$4</f>
        <v>12</v>
      </c>
      <c r="F33" s="43" t="s">
        <v>41</v>
      </c>
      <c r="G33" s="45">
        <f>$B$5</f>
        <v>200</v>
      </c>
      <c r="H33" s="46" t="s">
        <v>4</v>
      </c>
      <c r="I33" s="79" t="s">
        <v>47</v>
      </c>
      <c r="J33" s="79"/>
      <c r="K33" s="54">
        <f>$B$3</f>
        <v>24</v>
      </c>
      <c r="L33" s="55" t="s">
        <v>40</v>
      </c>
      <c r="M33" s="56">
        <f>N33*G33</f>
        <v>400</v>
      </c>
      <c r="N33" s="42">
        <v>2</v>
      </c>
    </row>
    <row r="34" spans="1:15" s="53" customFormat="1" ht="12.75">
      <c r="A34" s="93" t="s">
        <v>64</v>
      </c>
      <c r="B34" s="77">
        <f>B33*$B$6</f>
        <v>264</v>
      </c>
      <c r="C34" s="60">
        <f aca="true" t="shared" si="4" ref="C34:M34">POWER(($M$33/$E$4)/C27,$B$16-1)</f>
        <v>0.991783795864133</v>
      </c>
      <c r="D34" s="60">
        <f t="shared" si="4"/>
        <v>0.9137531495706388</v>
      </c>
      <c r="E34" s="60">
        <f t="shared" si="4"/>
        <v>0.8621418218937875</v>
      </c>
      <c r="F34" s="60">
        <f t="shared" si="4"/>
        <v>0.8241251283371717</v>
      </c>
      <c r="G34" s="60">
        <f t="shared" si="4"/>
        <v>0.7943110266745452</v>
      </c>
      <c r="H34" s="60">
        <f t="shared" si="4"/>
        <v>0.7699466179789634</v>
      </c>
      <c r="I34" s="60">
        <f t="shared" si="4"/>
        <v>0.7494461233970032</v>
      </c>
      <c r="J34" s="60">
        <f t="shared" si="4"/>
        <v>0.7318169598951415</v>
      </c>
      <c r="K34" s="60">
        <f t="shared" si="4"/>
        <v>0.7163988185489527</v>
      </c>
      <c r="L34" s="60">
        <f t="shared" si="4"/>
        <v>0.7027314347890015</v>
      </c>
      <c r="M34" s="60">
        <f t="shared" si="4"/>
        <v>0.6904818958963219</v>
      </c>
      <c r="N34" s="64">
        <f>K33*M33/1000</f>
        <v>9.6</v>
      </c>
      <c r="O34" s="62"/>
    </row>
    <row r="35" spans="1:14" s="17" customFormat="1" ht="12.75">
      <c r="A35" s="38" t="s">
        <v>57</v>
      </c>
      <c r="B35" s="68">
        <v>0.8</v>
      </c>
      <c r="C35" s="98">
        <f aca="true" t="shared" si="5" ref="C35:L37">$K$33*$M$33*0.001*C$34*$B35/C$26</f>
        <v>15.233799104473082</v>
      </c>
      <c r="D35" s="98">
        <f t="shared" si="5"/>
        <v>9.356832251603342</v>
      </c>
      <c r="E35" s="98">
        <f t="shared" si="5"/>
        <v>6.621249192144288</v>
      </c>
      <c r="F35" s="98">
        <f t="shared" si="5"/>
        <v>5.063424788503583</v>
      </c>
      <c r="G35" s="98">
        <f t="shared" si="5"/>
        <v>4.066872456573672</v>
      </c>
      <c r="H35" s="98">
        <f t="shared" si="5"/>
        <v>3.3789657291876796</v>
      </c>
      <c r="I35" s="98">
        <f t="shared" si="5"/>
        <v>2.877873113844492</v>
      </c>
      <c r="J35" s="98">
        <f t="shared" si="5"/>
        <v>2.4979352231087497</v>
      </c>
      <c r="K35" s="98">
        <f t="shared" si="5"/>
        <v>2.200777170582383</v>
      </c>
      <c r="L35" s="98">
        <f t="shared" si="5"/>
        <v>1.9625372433380115</v>
      </c>
      <c r="M35" s="98">
        <f>$K$33*$M$33*0.001*M$34*$B35/M$26</f>
        <v>1.767633653494584</v>
      </c>
      <c r="N35" s="63">
        <f>N$34*B35</f>
        <v>7.68</v>
      </c>
    </row>
    <row r="36" spans="1:14" s="17" customFormat="1" ht="12.75">
      <c r="A36" s="38" t="s">
        <v>58</v>
      </c>
      <c r="B36" s="69">
        <v>0.6</v>
      </c>
      <c r="C36" s="98">
        <f t="shared" si="5"/>
        <v>11.42534932835481</v>
      </c>
      <c r="D36" s="98">
        <f t="shared" si="5"/>
        <v>7.017624188702506</v>
      </c>
      <c r="E36" s="98">
        <f t="shared" si="5"/>
        <v>4.965936894108215</v>
      </c>
      <c r="F36" s="98">
        <f t="shared" si="5"/>
        <v>3.7975685913776864</v>
      </c>
      <c r="G36" s="98">
        <f t="shared" si="5"/>
        <v>3.0501543424302535</v>
      </c>
      <c r="H36" s="98">
        <f t="shared" si="5"/>
        <v>2.534224296890759</v>
      </c>
      <c r="I36" s="98">
        <f t="shared" si="5"/>
        <v>2.158404835383369</v>
      </c>
      <c r="J36" s="98">
        <f t="shared" si="5"/>
        <v>1.873451417331562</v>
      </c>
      <c r="K36" s="98">
        <f t="shared" si="5"/>
        <v>1.650582877936787</v>
      </c>
      <c r="L36" s="98">
        <f t="shared" si="5"/>
        <v>1.4719029325035082</v>
      </c>
      <c r="M36" s="98">
        <f>$K$33*$M$33*0.001*M$34*$B36/M$26</f>
        <v>1.3257252401209378</v>
      </c>
      <c r="N36" s="63">
        <f>N$34*B36</f>
        <v>5.76</v>
      </c>
    </row>
    <row r="37" spans="1:14" s="17" customFormat="1" ht="12.75">
      <c r="A37" s="38" t="s">
        <v>59</v>
      </c>
      <c r="B37" s="70">
        <v>0.3</v>
      </c>
      <c r="C37" s="98">
        <f t="shared" si="5"/>
        <v>5.712674664177405</v>
      </c>
      <c r="D37" s="98">
        <f t="shared" si="5"/>
        <v>3.508812094351253</v>
      </c>
      <c r="E37" s="98">
        <f t="shared" si="5"/>
        <v>2.4829684470541076</v>
      </c>
      <c r="F37" s="98">
        <f t="shared" si="5"/>
        <v>1.8987842956888432</v>
      </c>
      <c r="G37" s="98">
        <f t="shared" si="5"/>
        <v>1.5250771712151268</v>
      </c>
      <c r="H37" s="98">
        <f t="shared" si="5"/>
        <v>1.2671121484453796</v>
      </c>
      <c r="I37" s="98">
        <f t="shared" si="5"/>
        <v>1.0792024176916846</v>
      </c>
      <c r="J37" s="98">
        <f t="shared" si="5"/>
        <v>0.936725708665781</v>
      </c>
      <c r="K37" s="98">
        <f t="shared" si="5"/>
        <v>0.8252914389683935</v>
      </c>
      <c r="L37" s="98">
        <f t="shared" si="5"/>
        <v>0.7359514662517541</v>
      </c>
      <c r="M37" s="98">
        <f>$K$33*$M$33*0.001*M$34*$B37/M$26</f>
        <v>0.6628626200604689</v>
      </c>
      <c r="N37" s="63">
        <f>N$34*B37</f>
        <v>2.88</v>
      </c>
    </row>
    <row r="38" spans="1:14" s="17" customFormat="1" ht="12.75">
      <c r="A38" s="41" t="s">
        <v>39</v>
      </c>
      <c r="B38" s="58">
        <f>N38*$B$7</f>
        <v>6</v>
      </c>
      <c r="C38" s="59" t="s">
        <v>43</v>
      </c>
      <c r="D38" s="59" t="s">
        <v>46</v>
      </c>
      <c r="E38" s="44">
        <f>$B$4</f>
        <v>12</v>
      </c>
      <c r="F38" s="43" t="s">
        <v>41</v>
      </c>
      <c r="G38" s="45">
        <f>$B$5</f>
        <v>200</v>
      </c>
      <c r="H38" s="46" t="s">
        <v>4</v>
      </c>
      <c r="I38" s="79" t="s">
        <v>47</v>
      </c>
      <c r="J38" s="79"/>
      <c r="K38" s="54">
        <f>$B$3</f>
        <v>24</v>
      </c>
      <c r="L38" s="55" t="s">
        <v>40</v>
      </c>
      <c r="M38" s="56">
        <f>N38*G38</f>
        <v>600</v>
      </c>
      <c r="N38" s="42">
        <v>3</v>
      </c>
    </row>
    <row r="39" spans="1:14" s="53" customFormat="1" ht="12.75">
      <c r="A39" s="93" t="s">
        <v>64</v>
      </c>
      <c r="B39" s="77">
        <f>B38*$B$6</f>
        <v>396</v>
      </c>
      <c r="C39" s="60">
        <f aca="true" t="shared" si="6" ref="C39:M39">POWER(($M$38/$E$4)/C27,$B$16-1)</f>
        <v>1.0764779286406467</v>
      </c>
      <c r="D39" s="60">
        <f t="shared" si="6"/>
        <v>0.991783795864133</v>
      </c>
      <c r="E39" s="60">
        <f t="shared" si="6"/>
        <v>0.9357650795434425</v>
      </c>
      <c r="F39" s="60">
        <f t="shared" si="6"/>
        <v>0.8945019214799098</v>
      </c>
      <c r="G39" s="60">
        <f t="shared" si="6"/>
        <v>0.8621418218937875</v>
      </c>
      <c r="H39" s="60">
        <f t="shared" si="6"/>
        <v>0.8356967959571396</v>
      </c>
      <c r="I39" s="60">
        <f t="shared" si="6"/>
        <v>0.8134456460233284</v>
      </c>
      <c r="J39" s="60">
        <f t="shared" si="6"/>
        <v>0.7943110266745452</v>
      </c>
      <c r="K39" s="60">
        <f t="shared" si="6"/>
        <v>0.7775762414027483</v>
      </c>
      <c r="L39" s="60">
        <f t="shared" si="6"/>
        <v>0.7627417209949712</v>
      </c>
      <c r="M39" s="60">
        <f t="shared" si="6"/>
        <v>0.7494461233970032</v>
      </c>
      <c r="N39" s="64">
        <f>K38*M38/1000</f>
        <v>14.4</v>
      </c>
    </row>
    <row r="40" spans="1:14" s="17" customFormat="1" ht="12.75">
      <c r="A40" s="38" t="s">
        <v>57</v>
      </c>
      <c r="B40" s="68">
        <v>0.8</v>
      </c>
      <c r="C40" s="98">
        <f aca="true" t="shared" si="7" ref="C40:L42">$K$38*$M$38*0.001*C$39*$B40/C$26</f>
        <v>24.802051475880504</v>
      </c>
      <c r="D40" s="98">
        <f t="shared" si="7"/>
        <v>15.233799104473084</v>
      </c>
      <c r="E40" s="98">
        <f t="shared" si="7"/>
        <v>10.780013716340457</v>
      </c>
      <c r="F40" s="98">
        <f t="shared" si="7"/>
        <v>8.243729708358849</v>
      </c>
      <c r="G40" s="98">
        <f t="shared" si="7"/>
        <v>6.6212491921442895</v>
      </c>
      <c r="H40" s="98">
        <f t="shared" si="7"/>
        <v>5.501272622529285</v>
      </c>
      <c r="I40" s="98">
        <f t="shared" si="7"/>
        <v>4.685446921094371</v>
      </c>
      <c r="J40" s="98">
        <f t="shared" si="7"/>
        <v>4.066872456573672</v>
      </c>
      <c r="K40" s="98">
        <f t="shared" si="7"/>
        <v>3.5830713203838647</v>
      </c>
      <c r="L40" s="98">
        <f t="shared" si="7"/>
        <v>3.1951944094043885</v>
      </c>
      <c r="M40" s="98">
        <f>$K$38*$M$38*0.001*M$39*$B40/M$26</f>
        <v>2.8778731138444926</v>
      </c>
      <c r="N40" s="63">
        <f>N$39*B40</f>
        <v>11.520000000000001</v>
      </c>
    </row>
    <row r="41" spans="1:14" s="17" customFormat="1" ht="12.75">
      <c r="A41" s="38" t="s">
        <v>58</v>
      </c>
      <c r="B41" s="69">
        <v>0.6</v>
      </c>
      <c r="C41" s="98">
        <f t="shared" si="7"/>
        <v>18.601538606910374</v>
      </c>
      <c r="D41" s="98">
        <f t="shared" si="7"/>
        <v>11.425349328354812</v>
      </c>
      <c r="E41" s="98">
        <f t="shared" si="7"/>
        <v>8.085010287255342</v>
      </c>
      <c r="F41" s="98">
        <f t="shared" si="7"/>
        <v>6.182797281269137</v>
      </c>
      <c r="G41" s="98">
        <f t="shared" si="7"/>
        <v>4.965936894108216</v>
      </c>
      <c r="H41" s="98">
        <f t="shared" si="7"/>
        <v>4.125954466896964</v>
      </c>
      <c r="I41" s="98">
        <f t="shared" si="7"/>
        <v>3.5140851908207784</v>
      </c>
      <c r="J41" s="98">
        <f t="shared" si="7"/>
        <v>3.050154342430254</v>
      </c>
      <c r="K41" s="98">
        <f t="shared" si="7"/>
        <v>2.6873034902878983</v>
      </c>
      <c r="L41" s="98">
        <f t="shared" si="7"/>
        <v>2.3963958070532914</v>
      </c>
      <c r="M41" s="98">
        <f>$K$38*$M$38*0.001*M$39*$B41/M$26</f>
        <v>2.158404835383369</v>
      </c>
      <c r="N41" s="63">
        <f>N$39*B41</f>
        <v>8.64</v>
      </c>
    </row>
    <row r="42" spans="1:14" s="17" customFormat="1" ht="12.75">
      <c r="A42" s="38" t="s">
        <v>59</v>
      </c>
      <c r="B42" s="70">
        <v>0.3</v>
      </c>
      <c r="C42" s="98">
        <f t="shared" si="7"/>
        <v>9.300769303455187</v>
      </c>
      <c r="D42" s="98">
        <f t="shared" si="7"/>
        <v>5.712674664177406</v>
      </c>
      <c r="E42" s="98">
        <f t="shared" si="7"/>
        <v>4.042505143627671</v>
      </c>
      <c r="F42" s="98">
        <f t="shared" si="7"/>
        <v>3.0913986406345684</v>
      </c>
      <c r="G42" s="98">
        <f t="shared" si="7"/>
        <v>2.482968447054108</v>
      </c>
      <c r="H42" s="98">
        <f t="shared" si="7"/>
        <v>2.062977233448482</v>
      </c>
      <c r="I42" s="98">
        <f t="shared" si="7"/>
        <v>1.7570425954103892</v>
      </c>
      <c r="J42" s="98">
        <f t="shared" si="7"/>
        <v>1.525077171215127</v>
      </c>
      <c r="K42" s="98">
        <f t="shared" si="7"/>
        <v>1.3436517451439491</v>
      </c>
      <c r="L42" s="98">
        <f t="shared" si="7"/>
        <v>1.1981979035266457</v>
      </c>
      <c r="M42" s="98">
        <f>$K$38*$M$38*0.001*M$39*$B42/M$26</f>
        <v>1.0792024176916846</v>
      </c>
      <c r="N42" s="63">
        <f>N$39*B42</f>
        <v>4.32</v>
      </c>
    </row>
    <row r="43" spans="1:14" ht="12.75">
      <c r="A43" s="41" t="s">
        <v>39</v>
      </c>
      <c r="B43" s="58">
        <f>N43*$B$7</f>
        <v>8</v>
      </c>
      <c r="C43" s="59" t="s">
        <v>43</v>
      </c>
      <c r="D43" s="59" t="s">
        <v>46</v>
      </c>
      <c r="E43" s="44">
        <f>$B$4</f>
        <v>12</v>
      </c>
      <c r="F43" s="43" t="s">
        <v>41</v>
      </c>
      <c r="G43" s="45">
        <f>$B$5</f>
        <v>200</v>
      </c>
      <c r="H43" s="46" t="s">
        <v>4</v>
      </c>
      <c r="I43" s="79" t="s">
        <v>47</v>
      </c>
      <c r="J43" s="79"/>
      <c r="K43" s="54">
        <f>$B$3</f>
        <v>24</v>
      </c>
      <c r="L43" s="55" t="s">
        <v>40</v>
      </c>
      <c r="M43" s="56">
        <f>N43*G43</f>
        <v>800</v>
      </c>
      <c r="N43" s="42">
        <v>4</v>
      </c>
    </row>
    <row r="44" spans="1:14" s="2" customFormat="1" ht="12.75">
      <c r="A44" s="93" t="s">
        <v>64</v>
      </c>
      <c r="B44" s="77">
        <f>B43*$B$6</f>
        <v>528</v>
      </c>
      <c r="C44" s="60">
        <f aca="true" t="shared" si="8" ref="C44:M44">POWER(($M$43/$E$4)/C27,$B$16-1)</f>
        <v>1.140920290327649</v>
      </c>
      <c r="D44" s="60">
        <f t="shared" si="8"/>
        <v>1.051156021144304</v>
      </c>
      <c r="E44" s="60">
        <f t="shared" si="8"/>
        <v>0.991783795864133</v>
      </c>
      <c r="F44" s="60">
        <f t="shared" si="8"/>
        <v>0.9480504567727032</v>
      </c>
      <c r="G44" s="60">
        <f t="shared" si="8"/>
        <v>0.9137531495706388</v>
      </c>
      <c r="H44" s="60">
        <f t="shared" si="8"/>
        <v>0.8857250164648698</v>
      </c>
      <c r="I44" s="60">
        <f t="shared" si="8"/>
        <v>0.8621418218937875</v>
      </c>
      <c r="J44" s="60">
        <f t="shared" si="8"/>
        <v>0.8418617261464548</v>
      </c>
      <c r="K44" s="60">
        <f t="shared" si="8"/>
        <v>0.8241251283371717</v>
      </c>
      <c r="L44" s="60">
        <f t="shared" si="8"/>
        <v>0.8084025530012472</v>
      </c>
      <c r="M44" s="60">
        <f t="shared" si="8"/>
        <v>0.7943110266745452</v>
      </c>
      <c r="N44" s="64">
        <f>K43*M43/1000</f>
        <v>19.2</v>
      </c>
    </row>
    <row r="45" spans="1:14" ht="12.75">
      <c r="A45" s="38" t="s">
        <v>57</v>
      </c>
      <c r="B45" s="68">
        <v>0.8</v>
      </c>
      <c r="C45" s="98">
        <f aca="true" t="shared" si="9" ref="C45:L47">$K$43*$M$43*0.001*C$44*$B45/C$26</f>
        <v>35.04907131886537</v>
      </c>
      <c r="D45" s="98">
        <f t="shared" si="9"/>
        <v>21.527675313035346</v>
      </c>
      <c r="E45" s="98">
        <f t="shared" si="9"/>
        <v>15.233799104473082</v>
      </c>
      <c r="F45" s="98">
        <f t="shared" si="9"/>
        <v>11.649644012822977</v>
      </c>
      <c r="G45" s="98">
        <f t="shared" si="9"/>
        <v>9.356832251603342</v>
      </c>
      <c r="H45" s="98">
        <f t="shared" si="9"/>
        <v>7.774135001657372</v>
      </c>
      <c r="I45" s="98">
        <f t="shared" si="9"/>
        <v>6.621249192144288</v>
      </c>
      <c r="J45" s="98">
        <f t="shared" si="9"/>
        <v>5.747109383826466</v>
      </c>
      <c r="K45" s="98">
        <f t="shared" si="9"/>
        <v>5.063424788503583</v>
      </c>
      <c r="L45" s="98">
        <f t="shared" si="9"/>
        <v>4.515295714217875</v>
      </c>
      <c r="M45" s="98">
        <f>$K$43*$M$43*0.001*M$44*$B45/M$26</f>
        <v>4.066872456573672</v>
      </c>
      <c r="N45" s="63">
        <f>N$44*B45</f>
        <v>15.36</v>
      </c>
    </row>
    <row r="46" spans="1:14" ht="12.75">
      <c r="A46" s="38" t="s">
        <v>58</v>
      </c>
      <c r="B46" s="69">
        <v>0.6</v>
      </c>
      <c r="C46" s="98">
        <f t="shared" si="9"/>
        <v>26.28680348914903</v>
      </c>
      <c r="D46" s="98">
        <f t="shared" si="9"/>
        <v>16.14575648477651</v>
      </c>
      <c r="E46" s="98">
        <f t="shared" si="9"/>
        <v>11.42534932835481</v>
      </c>
      <c r="F46" s="98">
        <f t="shared" si="9"/>
        <v>8.737233009617231</v>
      </c>
      <c r="G46" s="98">
        <f t="shared" si="9"/>
        <v>7.017624188702506</v>
      </c>
      <c r="H46" s="98">
        <f t="shared" si="9"/>
        <v>5.830601251243029</v>
      </c>
      <c r="I46" s="98">
        <f t="shared" si="9"/>
        <v>4.965936894108215</v>
      </c>
      <c r="J46" s="98">
        <f t="shared" si="9"/>
        <v>4.310332037869848</v>
      </c>
      <c r="K46" s="98">
        <f t="shared" si="9"/>
        <v>3.7975685913776864</v>
      </c>
      <c r="L46" s="98">
        <f t="shared" si="9"/>
        <v>3.386471785663406</v>
      </c>
      <c r="M46" s="98">
        <f>$K$43*$M$43*0.001*M$44*$B46/M$26</f>
        <v>3.0501543424302535</v>
      </c>
      <c r="N46" s="63">
        <f>N$44*B46</f>
        <v>11.52</v>
      </c>
    </row>
    <row r="47" spans="1:14" ht="12.75">
      <c r="A47" s="38" t="s">
        <v>59</v>
      </c>
      <c r="B47" s="71">
        <v>0.3</v>
      </c>
      <c r="C47" s="98">
        <f t="shared" si="9"/>
        <v>13.143401744574515</v>
      </c>
      <c r="D47" s="98">
        <f t="shared" si="9"/>
        <v>8.072878242388255</v>
      </c>
      <c r="E47" s="98">
        <f t="shared" si="9"/>
        <v>5.712674664177405</v>
      </c>
      <c r="F47" s="98">
        <f t="shared" si="9"/>
        <v>4.368616504808616</v>
      </c>
      <c r="G47" s="98">
        <f t="shared" si="9"/>
        <v>3.508812094351253</v>
      </c>
      <c r="H47" s="98">
        <f t="shared" si="9"/>
        <v>2.9153006256215144</v>
      </c>
      <c r="I47" s="98">
        <f t="shared" si="9"/>
        <v>2.4829684470541076</v>
      </c>
      <c r="J47" s="98">
        <f t="shared" si="9"/>
        <v>2.155166018934924</v>
      </c>
      <c r="K47" s="98">
        <f t="shared" si="9"/>
        <v>1.8987842956888432</v>
      </c>
      <c r="L47" s="98">
        <f t="shared" si="9"/>
        <v>1.693235892831703</v>
      </c>
      <c r="M47" s="98">
        <f>$K$43*$M$43*0.001*M$44*$B47/M$26</f>
        <v>1.5250771712151268</v>
      </c>
      <c r="N47" s="63">
        <f>N$44*B47</f>
        <v>5.76</v>
      </c>
    </row>
    <row r="48" ht="17.25" customHeight="1">
      <c r="A48" s="76" t="s">
        <v>56</v>
      </c>
    </row>
  </sheetData>
  <mergeCells count="15">
    <mergeCell ref="N26:N27"/>
    <mergeCell ref="A2:C2"/>
    <mergeCell ref="G3:I3"/>
    <mergeCell ref="G4:I4"/>
    <mergeCell ref="G5:I5"/>
    <mergeCell ref="G6:I6"/>
    <mergeCell ref="G7:I7"/>
    <mergeCell ref="A24:N24"/>
    <mergeCell ref="G8:I8"/>
    <mergeCell ref="A1:I1"/>
    <mergeCell ref="E2:I2"/>
    <mergeCell ref="I33:J33"/>
    <mergeCell ref="I38:J38"/>
    <mergeCell ref="I43:J43"/>
    <mergeCell ref="I28:J28"/>
  </mergeCells>
  <printOptions/>
  <pageMargins left="0.24" right="0.2" top="0.35433070866141736" bottom="0.4330708661417323" header="0.35433070866141736" footer="0.4330708661417323"/>
  <pageSetup horizontalDpi="600" verticalDpi="600" orientation="portrait" paperSize="9" scale="75" r:id="rId3"/>
  <headerFooter alignWithMargins="0">
    <oddHeader>&amp;Rwww.ValleyWinds.ru
В "Долине ветров" свет есть всегда!
(495) 652-0045
info@valleywinds.ru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valleywinds.ru</dc:creator>
  <cp:keywords/>
  <dc:description/>
  <cp:lastModifiedBy>abolshakov</cp:lastModifiedBy>
  <cp:lastPrinted>2010-03-29T10:29:20Z</cp:lastPrinted>
  <dcterms:created xsi:type="dcterms:W3CDTF">2007-08-29T18:44:32Z</dcterms:created>
  <dcterms:modified xsi:type="dcterms:W3CDTF">2010-04-22T18:34:53Z</dcterms:modified>
  <cp:category/>
  <cp:version/>
  <cp:contentType/>
  <cp:contentStatus/>
</cp:coreProperties>
</file>